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S" sheetId="1" r:id="rId1"/>
    <sheet name="IS" sheetId="2" r:id="rId2"/>
    <sheet name="S.C.E" sheetId="3" r:id="rId3"/>
    <sheet name="C.F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Y">#REF!</definedName>
    <definedName name="\Z">#REF!</definedName>
    <definedName name="_Fill" hidden="1">'[11]Office'!#REF!</definedName>
    <definedName name="_Key1" hidden="1">'[5]A-1'!#REF!</definedName>
    <definedName name="_Order1" hidden="1">255</definedName>
    <definedName name="_Order2" hidden="1">255</definedName>
    <definedName name="_Sort" hidden="1">'[5]A-1'!#REF!</definedName>
    <definedName name="a">'[14]1 LeadSchedule'!$Q$11</definedName>
    <definedName name="ACT2">#REF!</definedName>
    <definedName name="ADJ2">#REF!</definedName>
    <definedName name="ALLOT2">#REF!</definedName>
    <definedName name="B">#REF!</definedName>
    <definedName name="Chargeabl">'[1]FF-1'!#REF!</definedName>
    <definedName name="Chargeable">'[1]FF-1'!#REF!</definedName>
    <definedName name="Co_name">#REF!</definedName>
    <definedName name="COMPUTER">#REF!</definedName>
    <definedName name="Coy_cel">#REF!</definedName>
    <definedName name="Coy_cell">#REF!</definedName>
    <definedName name="Coy_name">#REF!</definedName>
    <definedName name="Current">#REF!</definedName>
    <definedName name="FormC">'[15]1 LeadSchedule'!#REF!</definedName>
    <definedName name="i">#REF!</definedName>
    <definedName name="ii">#REF!</definedName>
    <definedName name="iii">'[13]M3'!#REF!</definedName>
    <definedName name="INPUTGRID">#REF!</definedName>
    <definedName name="InsertCASum">#REF!</definedName>
    <definedName name="iv">#REF!</definedName>
    <definedName name="ix">#REF!</definedName>
    <definedName name="LASTCOLUMNCELL">#REF!</definedName>
    <definedName name="NUM_DOCS">#REF!</definedName>
    <definedName name="PARTNERS_INITIALS">#REF!</definedName>
    <definedName name="_xlnm.Print_Area" localSheetId="0">'BS'!$B$1:$H$60</definedName>
    <definedName name="_xlnm.Print_Area" localSheetId="3">'C.F'!$A$1:$N$109</definedName>
    <definedName name="_xlnm.Print_Area" localSheetId="1">'IS'!$B$1:$M$77</definedName>
    <definedName name="_xlnm.Print_Area" localSheetId="2">'S.C.E'!$A$1:$V$47</definedName>
    <definedName name="Print_Area_MI">#REF!</definedName>
    <definedName name="print_area1">'[12]January'!$A$1:$G$83</definedName>
    <definedName name="Prior">#REF!</definedName>
    <definedName name="Project___Dataran_Putra">#REF!</definedName>
    <definedName name="R_E_Additions">#REF!</definedName>
    <definedName name="R_E_b_f">#REF!</definedName>
    <definedName name="R_e_c_f">#REF!</definedName>
    <definedName name="RestNote">#REF!</definedName>
    <definedName name="Titl">'[3]5 Analysis'!#REF!</definedName>
    <definedName name="Title">'[3]5 Analysis'!#REF!</definedName>
    <definedName name="TotalCA">'[4]FF-5'!#REF!</definedName>
    <definedName name="TOTALS">#REF!</definedName>
    <definedName name="Type">#REF!</definedName>
    <definedName name="uni">#REF!</definedName>
    <definedName name="UNI1">#REF!</definedName>
    <definedName name="UNI3">#REF!</definedName>
    <definedName name="v">#REF!</definedName>
    <definedName name="VALID01234">#REF!,#REF!</definedName>
    <definedName name="vi">#REF!</definedName>
    <definedName name="vii">#REF!</definedName>
    <definedName name="viii">#REF!</definedName>
    <definedName name="x">#REF!</definedName>
    <definedName name="xi">#REF!</definedName>
    <definedName name="xii">#REF!</definedName>
    <definedName name="xiii">#REF!</definedName>
    <definedName name="xiv">#REF!</definedName>
    <definedName name="xix">#REF!</definedName>
    <definedName name="xv">#REF!</definedName>
    <definedName name="xvi">#REF!</definedName>
    <definedName name="xvii">#REF!</definedName>
    <definedName name="xviii">#REF!</definedName>
    <definedName name="xx">#REF!</definedName>
    <definedName name="xxi">#REF!</definedName>
    <definedName name="xxii">#REF!</definedName>
    <definedName name="you">'[1]FF-1'!#REF!</definedName>
    <definedName name="Z_C3B9BE41_3BE3_11D1_A010_008048EDE3E8_.wvu.PrintArea" hidden="1">'[12]January'!$B$4:$L$34</definedName>
    <definedName name="Z_D536FACA_B5A0_11D1_8AB9_008048EDE3E8_.wvu.PrintArea" hidden="1">'[12]January'!$A$81:$F$197</definedName>
    <definedName name="Z_EFEE9F44_D9C6_11D1_B555_0060940C8B94_.wvu.FilterData" hidden="1">#REF!</definedName>
    <definedName name="Z_EFEE9F44_D9C6_11D1_B555_0060940C8B94_.wvu.PrintTitles" hidden="1">#REF!</definedName>
  </definedNames>
  <calcPr fullCalcOnLoad="1"/>
</workbook>
</file>

<file path=xl/sharedStrings.xml><?xml version="1.0" encoding="utf-8"?>
<sst xmlns="http://schemas.openxmlformats.org/spreadsheetml/2006/main" count="275" uniqueCount="222">
  <si>
    <t>BIMB HOLDINGS BERHAD (423858-X)</t>
  </si>
  <si>
    <t>(Incorporated in Malaysia)</t>
  </si>
  <si>
    <t>Condensed Consolidated Balance Sheet as at 31st March 2006</t>
  </si>
  <si>
    <t xml:space="preserve">As at </t>
  </si>
  <si>
    <t>Mar. 31, 2006</t>
  </si>
  <si>
    <t>June 30, 2005</t>
  </si>
  <si>
    <t xml:space="preserve">RM'000 </t>
  </si>
  <si>
    <t>Note</t>
  </si>
  <si>
    <t>Unaudited</t>
  </si>
  <si>
    <t>Audited</t>
  </si>
  <si>
    <t>ASSETS</t>
  </si>
  <si>
    <t>Cash and short term fund</t>
  </si>
  <si>
    <t>Deposits and placement with financial institutions</t>
  </si>
  <si>
    <t>Securities:</t>
  </si>
  <si>
    <t>- Held for trading</t>
  </si>
  <si>
    <t>A8</t>
  </si>
  <si>
    <t>- Held-to-maturity investments</t>
  </si>
  <si>
    <t>A9</t>
  </si>
  <si>
    <t xml:space="preserve">- Available-for-sale </t>
  </si>
  <si>
    <t>A10</t>
  </si>
  <si>
    <t>Financing, advances and other loans</t>
  </si>
  <si>
    <t>A11</t>
  </si>
  <si>
    <t>Deferred tax</t>
  </si>
  <si>
    <t>Bills receivable</t>
  </si>
  <si>
    <t>Other receivables</t>
  </si>
  <si>
    <t>Tax recoverable</t>
  </si>
  <si>
    <t>Investment in associated companies</t>
  </si>
  <si>
    <t>Statutory deposits with Bank Negara Malaysia</t>
  </si>
  <si>
    <t>Statutory deposits with LOFSA</t>
  </si>
  <si>
    <t>Property, plant and equipment</t>
  </si>
  <si>
    <t>Total Assets</t>
  </si>
  <si>
    <t>LIABILITIES, SHAREHOLDERS' FUNDS &amp; TAKAFUL FUNDS</t>
  </si>
  <si>
    <t>Deposits from customers</t>
  </si>
  <si>
    <t>A13</t>
  </si>
  <si>
    <t>Deposits and placements of bank and other financial institutions</t>
  </si>
  <si>
    <t>A14</t>
  </si>
  <si>
    <t>Bills payable</t>
  </si>
  <si>
    <t>Other payables</t>
  </si>
  <si>
    <t>Provision for zakat and taxation</t>
  </si>
  <si>
    <t xml:space="preserve">Deferred tax </t>
  </si>
  <si>
    <t>Total liabilities</t>
  </si>
  <si>
    <t>Share Capital</t>
  </si>
  <si>
    <t>Reserves</t>
  </si>
  <si>
    <t>Total Shareholders' Funds</t>
  </si>
  <si>
    <t>Family Takaful Fund</t>
  </si>
  <si>
    <t>General Takaful Fund</t>
  </si>
  <si>
    <t>Total Takaful Funds</t>
  </si>
  <si>
    <t>Minority Interest</t>
  </si>
  <si>
    <t>Total Liabilities, Shareholders' Funds and Takaful Funds</t>
  </si>
  <si>
    <t>COMMITMENTS AND CONTINGENCIES</t>
  </si>
  <si>
    <t>A24</t>
  </si>
  <si>
    <t>(The Condensed Consolidated Balance Sheet should be read in conjunction with the Annual Financial Report for the year ended 30th June 2005)</t>
  </si>
  <si>
    <t xml:space="preserve">Condensed Consolidated Income Statement </t>
  </si>
  <si>
    <t>for the Nine Months Period Ended 31st March 2006</t>
  </si>
  <si>
    <t>Cumulative</t>
  </si>
  <si>
    <t>3 months ended</t>
  </si>
  <si>
    <t>9 months ended</t>
  </si>
  <si>
    <t>31 Mar.</t>
  </si>
  <si>
    <t>RM'000</t>
  </si>
  <si>
    <t xml:space="preserve">Income derived from investment of </t>
  </si>
  <si>
    <t>depositors' fund and others</t>
  </si>
  <si>
    <t>A15</t>
  </si>
  <si>
    <t>shareholders' fund</t>
  </si>
  <si>
    <t>A16</t>
  </si>
  <si>
    <t>Allowance for losses on financing</t>
  </si>
  <si>
    <t>A17</t>
  </si>
  <si>
    <t>Provision for commitment and contingencies</t>
  </si>
  <si>
    <t>Impairment loss</t>
  </si>
  <si>
    <t>Profit equalisation reserve</t>
  </si>
  <si>
    <t xml:space="preserve">Other expenses directly attributable to the investment </t>
  </si>
  <si>
    <t>of the depositors' and shareholders' funds</t>
  </si>
  <si>
    <t>Total distributable income</t>
  </si>
  <si>
    <t>Income attributable to depositors</t>
  </si>
  <si>
    <t>A18</t>
  </si>
  <si>
    <t>Total net income</t>
  </si>
  <si>
    <t>Personnel expenses</t>
  </si>
  <si>
    <t>Other overhead expenses</t>
  </si>
  <si>
    <t>Depreciation</t>
  </si>
  <si>
    <t>Operating profit / (loss)</t>
  </si>
  <si>
    <t>Finance Cost</t>
  </si>
  <si>
    <t>Share in the results of associated</t>
  </si>
  <si>
    <t>companies</t>
  </si>
  <si>
    <t>Zakat</t>
  </si>
  <si>
    <t>Tax expense</t>
  </si>
  <si>
    <t>B5</t>
  </si>
  <si>
    <t>B13</t>
  </si>
  <si>
    <t xml:space="preserve">* </t>
  </si>
  <si>
    <t>No separate disclosure of fully diluted earnings per share has been made for reasons described in note B 13</t>
  </si>
  <si>
    <t>(The Condensed Consolidated Income Statements should be read in conjunction with the Annual Financial Report for the year ended 30th June 2005)</t>
  </si>
  <si>
    <t>CONDENSED CONSOLIDATED STATEMENT OF CHANGES IN EQUITY</t>
  </si>
  <si>
    <t>FOR THE 9 MONTHS PERIOD ENDED 31st MARCH 2006</t>
  </si>
  <si>
    <t>Non-distributable</t>
  </si>
  <si>
    <t>Distributable</t>
  </si>
  <si>
    <t>Net</t>
  </si>
  <si>
    <t>Unrealised</t>
  </si>
  <si>
    <t xml:space="preserve">Foreign </t>
  </si>
  <si>
    <t>Gains/</t>
  </si>
  <si>
    <t>Currency</t>
  </si>
  <si>
    <t xml:space="preserve">Profit </t>
  </si>
  <si>
    <t>Losses on</t>
  </si>
  <si>
    <t>Share</t>
  </si>
  <si>
    <t xml:space="preserve">Share </t>
  </si>
  <si>
    <t>Reserve</t>
  </si>
  <si>
    <t>Translation</t>
  </si>
  <si>
    <t>Capital</t>
  </si>
  <si>
    <t>Equalisation</t>
  </si>
  <si>
    <t>Available-</t>
  </si>
  <si>
    <t>Retained</t>
  </si>
  <si>
    <t>Premium</t>
  </si>
  <si>
    <t>Fund</t>
  </si>
  <si>
    <t>-for-sale</t>
  </si>
  <si>
    <t>Profits</t>
  </si>
  <si>
    <t>Total</t>
  </si>
  <si>
    <t>Group</t>
  </si>
  <si>
    <t>At 1 July, 2004</t>
  </si>
  <si>
    <t xml:space="preserve">Net gain not recognised </t>
  </si>
  <si>
    <t>in the income statement:</t>
  </si>
  <si>
    <t>-</t>
  </si>
  <si>
    <t xml:space="preserve">Currency translation differences </t>
  </si>
  <si>
    <t xml:space="preserve">Net profit for the period </t>
  </si>
  <si>
    <t>Transfer to Reserve Fund</t>
  </si>
  <si>
    <t>Dividends</t>
  </si>
  <si>
    <t>Dilution arising from issuance of</t>
  </si>
  <si>
    <t>shares by a subsidiary</t>
  </si>
  <si>
    <t xml:space="preserve">Accretion arising from issuance of shares </t>
  </si>
  <si>
    <t>by a subsidiary</t>
  </si>
  <si>
    <t>At 31 March, 2005</t>
  </si>
  <si>
    <t>At 1 July, 2005</t>
  </si>
  <si>
    <t>Effect of adopting BNM GP8-i</t>
  </si>
  <si>
    <t>Restated balance</t>
  </si>
  <si>
    <t>Net gain not recognised in the</t>
  </si>
  <si>
    <t xml:space="preserve">income statement </t>
  </si>
  <si>
    <t>Net unrealised gains/losses on available-for-sale securities</t>
  </si>
  <si>
    <t xml:space="preserve">Dilution arising from issuance of shares </t>
  </si>
  <si>
    <t>At 31 March, 2006</t>
  </si>
  <si>
    <t>The Profit Equalisation Reserve is maintained in compliance with Bank Negara Malaysia's Guideline and is not distributable as cash dividends.</t>
  </si>
  <si>
    <t>*</t>
  </si>
  <si>
    <t>Included in the net profit for the period was a realisation of translation reserve in the liquidation of an offshore subsidiary, amounting to RM5.15 million</t>
  </si>
  <si>
    <t>(The Condensed Consolidated Statement of Changes in Equity should be read in conjunction with the Annual Financial Report for the year ended 30th June 2005)</t>
  </si>
  <si>
    <t>CONDENSED CONSOLIDATED CASH FLOW STATEMENT</t>
  </si>
  <si>
    <t>9 MONTHS ENDED</t>
  </si>
  <si>
    <t>31 MAR.</t>
  </si>
  <si>
    <t>2006</t>
  </si>
  <si>
    <t>2005</t>
  </si>
  <si>
    <t>CASH FLOWS FROM OPERATING ACTIVITIES</t>
  </si>
  <si>
    <t>Profit before taxation</t>
  </si>
  <si>
    <t>Adjustment for non-cash flow:-</t>
  </si>
  <si>
    <t>Impairment losses of property, plant &amp; equipment</t>
  </si>
  <si>
    <t>Purchased goodwill written off</t>
  </si>
  <si>
    <t>Allowance for doubtful debts</t>
  </si>
  <si>
    <t>Gain on disposal of property, plant and equipment</t>
  </si>
  <si>
    <t>Provision for impairment of property, plant and equipment</t>
  </si>
  <si>
    <t>Property, plant and equipment written off</t>
  </si>
  <si>
    <t>Dividend income</t>
  </si>
  <si>
    <t>Gain on partial disposal of interest in subsidiaries</t>
  </si>
  <si>
    <t>Net loss/(gain) on disposal of investment</t>
  </si>
  <si>
    <t>Share of (profit)/losses in associated co.</t>
  </si>
  <si>
    <t>Allowance for diminution in value of investments</t>
  </si>
  <si>
    <t>Accretion of discount less amortisation of premium</t>
  </si>
  <si>
    <t>Foreign exchange translation gain</t>
  </si>
  <si>
    <t xml:space="preserve">Unrealised (gain)/loss on held-for-trading securities  </t>
  </si>
  <si>
    <t>Write back of allowance for diminution in value of investments</t>
  </si>
  <si>
    <t>Operating profit before working capital changes</t>
  </si>
  <si>
    <t xml:space="preserve">Changes in working capital </t>
  </si>
  <si>
    <t>Increase in bill receivables</t>
  </si>
  <si>
    <t>Increase in other receivables</t>
  </si>
  <si>
    <t>Decrease in amount due from associated companies</t>
  </si>
  <si>
    <t>Increase in statutory deposit with Accountant General</t>
  </si>
  <si>
    <t>Decrease in statutory deposit with LOFSA</t>
  </si>
  <si>
    <t>Decrease/(Increase) in statutory deposit with BNM</t>
  </si>
  <si>
    <t>Increase in bills payable</t>
  </si>
  <si>
    <t>Increase in other payables</t>
  </si>
  <si>
    <t>Decrease/(Increase) in financing of customer</t>
  </si>
  <si>
    <t>Increase in deposits from customers</t>
  </si>
  <si>
    <t>Decrease in obligation on securities sold under repurchase agreement</t>
  </si>
  <si>
    <t>Increase in deposit &amp; placements of banks &amp; other financial institutions</t>
  </si>
  <si>
    <t>Increase/(Decrease) in Family Takaful</t>
  </si>
  <si>
    <t>Increase/(Decrease) in General Takaful</t>
  </si>
  <si>
    <t xml:space="preserve">Cash generated from operation </t>
  </si>
  <si>
    <t>Tax Paid</t>
  </si>
  <si>
    <t>Zakat Paid</t>
  </si>
  <si>
    <t>Net cash generated from operating activities</t>
  </si>
  <si>
    <t>(The Condensed Consolidated Cash Flow Statement should be read in conjunction with the Annual Financial Report for the year ended 30th June 2005)</t>
  </si>
  <si>
    <t>FOR THE 9 MONTHS PERIOD ENDED 31st MARCH 2006, Continued</t>
  </si>
  <si>
    <t>CASH FLOWS FROM INVESTING ACTIVITIES</t>
  </si>
  <si>
    <t>Purchase of property, plant and equipment</t>
  </si>
  <si>
    <t>Proceeds from disposal of property, plant and equipment</t>
  </si>
  <si>
    <t>Proceeds from partial disposal of subsidiaries</t>
  </si>
  <si>
    <t>Dividend received</t>
  </si>
  <si>
    <t xml:space="preserve">Purchase of investment </t>
  </si>
  <si>
    <t xml:space="preserve">Acquisition of shares in associated company </t>
  </si>
  <si>
    <t>Proceeds from sale of investments</t>
  </si>
  <si>
    <t>Proceeds from sale of dealing securities</t>
  </si>
  <si>
    <t>Net cash generated from/(used in) investing activities</t>
  </si>
  <si>
    <t>CASH FLOWS FROM FINANCING ACTIVITIES</t>
  </si>
  <si>
    <t>Proceeds from issuance of shares to minority shareholders</t>
  </si>
  <si>
    <t>Repayment of financing</t>
  </si>
  <si>
    <t>Proceeds from financing</t>
  </si>
  <si>
    <t>Dividend paid to shareholders</t>
  </si>
  <si>
    <t>Dividend paid to minority shareholders</t>
  </si>
  <si>
    <t>Net cash generated from financing activities</t>
  </si>
  <si>
    <t>NET DECREASE IN CASH AND CASH EQUIVALENTS</t>
  </si>
  <si>
    <t>EXCHANGE DIFFERENCES IN CASH AND CASH EQUIVALENT</t>
  </si>
  <si>
    <t xml:space="preserve">DILUTION ARISING FROM ISSUANCE OF SHARES </t>
  </si>
  <si>
    <t>IN A SUBSIDIARY</t>
  </si>
  <si>
    <t>CASH AND CASH EQUIVALENTS AT BEGINNING OF THE PERIOD</t>
  </si>
  <si>
    <t>As previously reported</t>
  </si>
  <si>
    <t>Effect of exchange rate changes</t>
  </si>
  <si>
    <t>As restated</t>
  </si>
  <si>
    <t>CASH AND CASH EQUIVALENTS AT END OF THE PERIOD</t>
  </si>
  <si>
    <t>Cash and cash equivalents:</t>
  </si>
  <si>
    <t>Cash and balances with bank and agents</t>
  </si>
  <si>
    <t>Deposits and placement with financial instituions</t>
  </si>
  <si>
    <r>
      <t xml:space="preserve">Net profit for the period </t>
    </r>
    <r>
      <rPr>
        <b/>
        <sz val="12"/>
        <rFont val="Times New Roman"/>
        <family val="1"/>
      </rPr>
      <t>*</t>
    </r>
  </si>
  <si>
    <t>Profit / (Loss) before zakat and taxation</t>
  </si>
  <si>
    <t>Profit / (Loss) after zakat and taxation</t>
  </si>
  <si>
    <t xml:space="preserve">Minority interests </t>
  </si>
  <si>
    <t xml:space="preserve">Net profit / (loss) for the period </t>
  </si>
  <si>
    <t>(Loss) / Earnings per share - basic (sen)</t>
  </si>
  <si>
    <t xml:space="preserve">(Loss) / Earnings per share - fully diluted (sen) * </t>
  </si>
  <si>
    <t xml:space="preserve">Net assets per share attributable to ordinary equity holders of the </t>
  </si>
  <si>
    <t>parent (RM)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</si>
</sst>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_);\(0\)"/>
    <numFmt numFmtId="166" formatCode="0.00\ \ \ ;\-0.00\ \ \ ;0.00\ \ \ ;[Red]@&quot;    &quot;"/>
    <numFmt numFmtId="167" formatCode="_(* #,##0_);_(* \(#,##0\);_(* &quot;-&quot;??_);_(@_)"/>
    <numFmt numFmtId="168" formatCode="_(* #,##0.0000_);_(* \(#,##0.0000\);_(* &quot;-&quot;??_);_(@_)"/>
    <numFmt numFmtId="169" formatCode="&quot;£&quot;#,##0;\-&quot;£&quot;#,##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#,##0.000_);[Red]\(#,##0.000\)"/>
    <numFmt numFmtId="175" formatCode="0.000%"/>
    <numFmt numFmtId="176" formatCode="0.00_)"/>
    <numFmt numFmtId="177" formatCode="0.00%;\(0.00\)%"/>
    <numFmt numFmtId="178" formatCode="_-* #,##0.000000_-;\-* #,##0.000000_-;_-* &quot;-&quot;??_-;_-@_-"/>
    <numFmt numFmtId="179" formatCode="&quot;RM&quot;#,##0.00;\-&quot;RM&quot;#,##0.00"/>
    <numFmt numFmtId="180" formatCode="##,##0.000_);\(#,##0.000\)"/>
    <numFmt numFmtId="181" formatCode="#,##0.000;\-#,##0.000"/>
    <numFmt numFmtId="182" formatCode="&quot;RM&quot;#,##0;\-&quot;RM&quot;#,##0"/>
    <numFmt numFmtId="183" formatCode="&quot;RM&quot;#,##0;[Red]\-&quot;RM&quot;#,##0"/>
    <numFmt numFmtId="184" formatCode="&quot;RM&quot;#,##0.00;[Red]\-&quot;RM&quot;#,##0.00"/>
    <numFmt numFmtId="185" formatCode="_-&quot;RM&quot;* #,##0_-;\-&quot;RM&quot;* #,##0_-;_-&quot;RM&quot;* &quot;-&quot;_-;_-@_-"/>
    <numFmt numFmtId="186" formatCode="_-&quot;RM&quot;* #,##0.00_-;\-&quot;RM&quot;* #,##0.00_-;_-&quot;RM&quot;* &quot;-&quot;??_-;_-@_-"/>
    <numFmt numFmtId="187" formatCode="0%;\(0%\)"/>
    <numFmt numFmtId="188" formatCode="_(* #,##0.0_);_(* \(#,##0.0\);_(* &quot;-&quot;??_);_(@_)"/>
    <numFmt numFmtId="189" formatCode="d\-mmm\-yyyy"/>
    <numFmt numFmtId="190" formatCode="0_);[Red]\(0\)"/>
    <numFmt numFmtId="191" formatCode="_-* #,##0_-;* \(#,##0\)_-;_-* &quot;-&quot;??_-;_-@_-"/>
    <numFmt numFmtId="192" formatCode="_(* #,##0.000000_);_(* \(#,##0.000000\);_(* &quot;-&quot;??_);_(@_)"/>
    <numFmt numFmtId="193" formatCode="_(* #,##0.00000000_);_(* \(#,##0.00000000\);_(* &quot;-&quot;??_);_(@_)"/>
    <numFmt numFmtId="194" formatCode="0.0%"/>
    <numFmt numFmtId="195" formatCode=";;;"/>
    <numFmt numFmtId="196" formatCode="_-* #,##0_-;\-* #,##0_-;_-* &quot;-&quot;??_-;_-@_-"/>
    <numFmt numFmtId="197" formatCode="#,##0;[Red]\(#,##0\)"/>
    <numFmt numFmtId="198" formatCode="\Ç\ \´\´\´\´\ &quot;¤.È.&quot;\ \¤\¤\¤\¤"/>
    <numFmt numFmtId="199" formatCode="\ª\.\¹\¹\ &quot;¹.&quot;"/>
    <numFmt numFmtId="200" formatCode="\t0.00%"/>
    <numFmt numFmtId="201" formatCode="_(* #,##0.000_);_(* \(#,##0.000\);_(* &quot;-&quot;??_);_(@_)"/>
  </numFmts>
  <fonts count="29">
    <font>
      <sz val="10"/>
      <name val="Arial"/>
      <family val="0"/>
    </font>
    <font>
      <sz val="12"/>
      <name val="Times New Roman"/>
      <family val="1"/>
    </font>
    <font>
      <sz val="10"/>
      <name val="Palatino"/>
      <family val="0"/>
    </font>
    <font>
      <b/>
      <sz val="10"/>
      <name val="Palatino"/>
      <family val="0"/>
    </font>
    <font>
      <sz val="11"/>
      <name val="Book Antiqua"/>
      <family val="0"/>
    </font>
    <font>
      <b/>
      <sz val="10"/>
      <name val="Helv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sz val="8"/>
      <color indexed="12"/>
      <name val="Helv"/>
      <family val="0"/>
    </font>
    <font>
      <u val="single"/>
      <sz val="10"/>
      <color indexed="12"/>
      <name val="Arial"/>
      <family val="0"/>
    </font>
    <font>
      <b/>
      <sz val="11"/>
      <name val="Helv"/>
      <family val="0"/>
    </font>
    <font>
      <b/>
      <i/>
      <sz val="16"/>
      <name val="Helv"/>
      <family val="0"/>
    </font>
    <font>
      <sz val="11"/>
      <name val="Arial"/>
      <family val="2"/>
    </font>
    <font>
      <sz val="10"/>
      <name val="MS Sans Serif"/>
      <family val="0"/>
    </font>
    <font>
      <b/>
      <sz val="10"/>
      <name val="Arial"/>
      <family val="0"/>
    </font>
    <font>
      <u val="single"/>
      <sz val="10"/>
      <name val="Book Antiqua"/>
      <family val="0"/>
    </font>
    <font>
      <sz val="10"/>
      <name val="Geneva"/>
      <family val="0"/>
    </font>
    <font>
      <b/>
      <sz val="16"/>
      <name val="Arial"/>
      <family val="2"/>
    </font>
    <font>
      <b/>
      <sz val="13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11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hair"/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1">
      <alignment horizontal="center"/>
      <protection/>
    </xf>
    <xf numFmtId="0" fontId="3" fillId="0" borderId="0">
      <alignment/>
      <protection/>
    </xf>
    <xf numFmtId="0" fontId="3" fillId="0" borderId="2" applyFill="0">
      <alignment horizontal="center"/>
      <protection locked="0"/>
    </xf>
    <xf numFmtId="0" fontId="2" fillId="0" borderId="0" applyFill="0">
      <alignment horizontal="center"/>
      <protection locked="0"/>
    </xf>
    <xf numFmtId="0" fontId="2" fillId="2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3" fillId="3" borderId="0">
      <alignment horizontal="right"/>
      <protection/>
    </xf>
    <xf numFmtId="0" fontId="2" fillId="0" borderId="0">
      <alignment/>
      <protection/>
    </xf>
    <xf numFmtId="179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4" fillId="0" borderId="0">
      <alignment/>
      <protection/>
    </xf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82" fontId="0" fillId="0" borderId="0" applyFill="0" applyBorder="0" applyAlignment="0">
      <protection/>
    </xf>
    <xf numFmtId="183" fontId="0" fillId="0" borderId="0" applyFill="0" applyBorder="0" applyAlignment="0">
      <protection/>
    </xf>
    <xf numFmtId="179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4" fillId="0" borderId="0">
      <alignment/>
      <protection locked="0"/>
    </xf>
    <xf numFmtId="14" fontId="6" fillId="0" borderId="0" applyFill="0" applyBorder="0" applyAlignment="0">
      <protection/>
    </xf>
    <xf numFmtId="178" fontId="4" fillId="0" borderId="0">
      <alignment/>
      <protection locked="0"/>
    </xf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>
      <alignment/>
      <protection locked="0"/>
    </xf>
    <xf numFmtId="0" fontId="7" fillId="0" borderId="0" applyNumberFormat="0" applyFill="0" applyBorder="0" applyAlignment="0" applyProtection="0"/>
    <xf numFmtId="38" fontId="8" fillId="4" borderId="0" applyNumberFormat="0" applyBorder="0" applyAlignment="0" applyProtection="0"/>
    <xf numFmtId="0" fontId="9" fillId="0" borderId="0">
      <alignment horizontal="left"/>
      <protection/>
    </xf>
    <xf numFmtId="0" fontId="10" fillId="0" borderId="3" applyNumberFormat="0" applyAlignment="0" applyProtection="0"/>
    <xf numFmtId="0" fontId="10" fillId="0" borderId="4">
      <alignment horizontal="left" vertical="center"/>
      <protection/>
    </xf>
    <xf numFmtId="175" fontId="0" fillId="0" borderId="0">
      <alignment/>
      <protection locked="0"/>
    </xf>
    <xf numFmtId="175" fontId="0" fillId="0" borderId="0">
      <alignment/>
      <protection locked="0"/>
    </xf>
    <xf numFmtId="0" fontId="11" fillId="0" borderId="0" applyFill="0" applyBorder="0" applyProtection="0">
      <alignment horizontal="right"/>
    </xf>
    <xf numFmtId="0" fontId="12" fillId="0" borderId="0" applyNumberFormat="0" applyFill="0" applyBorder="0" applyAlignment="0" applyProtection="0"/>
    <xf numFmtId="10" fontId="8" fillId="5" borderId="1" applyNumberFormat="0" applyBorder="0" applyAlignment="0" applyProtection="0"/>
    <xf numFmtId="0" fontId="0" fillId="0" borderId="0" applyNumberFormat="0" applyFont="0">
      <alignment wrapText="1"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0" fontId="13" fillId="0" borderId="2">
      <alignment/>
      <protection/>
    </xf>
    <xf numFmtId="176" fontId="1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0" fontId="8" fillId="6" borderId="5" applyNumberFormat="0" applyFont="0" applyBorder="0" applyAlignment="0" applyProtection="0"/>
    <xf numFmtId="165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3" fillId="0" borderId="0">
      <alignment/>
      <protection/>
    </xf>
    <xf numFmtId="166" fontId="8" fillId="0" borderId="6" applyNumberFormat="0" applyFont="0" applyFill="0" applyAlignment="0" applyProtection="0"/>
    <xf numFmtId="0" fontId="4" fillId="0" borderId="7" applyBorder="0">
      <alignment horizontal="justify" vertical="justify"/>
      <protection/>
    </xf>
    <xf numFmtId="49" fontId="6" fillId="0" borderId="0" applyFill="0" applyBorder="0" applyAlignment="0">
      <protection/>
    </xf>
    <xf numFmtId="185" fontId="0" fillId="0" borderId="0" applyFill="0" applyBorder="0" applyAlignment="0">
      <protection/>
    </xf>
    <xf numFmtId="186" fontId="0" fillId="0" borderId="0" applyFill="0" applyBorder="0" applyAlignment="0">
      <protection/>
    </xf>
    <xf numFmtId="37" fontId="18" fillId="0" borderId="0" applyFill="0" applyBorder="0" applyAlignment="0" applyProtection="0"/>
    <xf numFmtId="175" fontId="0" fillId="0" borderId="8">
      <alignment/>
      <protection locked="0"/>
    </xf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7" fontId="19" fillId="0" borderId="0" applyFont="0" applyFill="0" applyBorder="0" applyAlignment="0" applyProtection="0"/>
    <xf numFmtId="0" fontId="8" fillId="0" borderId="0" applyNumberFormat="0" applyBorder="0" applyAlignment="0">
      <protection/>
    </xf>
  </cellStyleXfs>
  <cellXfs count="1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15" fontId="17" fillId="0" borderId="0" xfId="0" applyNumberFormat="1" applyFont="1" applyAlignment="1" quotePrefix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22" fillId="0" borderId="0" xfId="0" applyFont="1" applyAlignment="1">
      <alignment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7" fontId="0" fillId="0" borderId="0" xfId="39" applyNumberFormat="1" applyFont="1" applyAlignment="1">
      <alignment/>
    </xf>
    <xf numFmtId="43" fontId="0" fillId="0" borderId="0" xfId="39" applyAlignment="1">
      <alignment/>
    </xf>
    <xf numFmtId="0" fontId="23" fillId="0" borderId="0" xfId="0" applyFont="1" applyAlignment="1" quotePrefix="1">
      <alignment horizontal="left" indent="1"/>
    </xf>
    <xf numFmtId="43" fontId="0" fillId="0" borderId="0" xfId="39" applyBorder="1" applyAlignment="1">
      <alignment/>
    </xf>
    <xf numFmtId="167" fontId="0" fillId="0" borderId="0" xfId="39" applyNumberFormat="1" applyFont="1" applyFill="1" applyAlignment="1">
      <alignment/>
    </xf>
    <xf numFmtId="167" fontId="0" fillId="0" borderId="0" xfId="39" applyNumberFormat="1" applyAlignment="1">
      <alignment/>
    </xf>
    <xf numFmtId="167" fontId="0" fillId="0" borderId="10" xfId="39" applyNumberFormat="1" applyBorder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43" fontId="0" fillId="0" borderId="0" xfId="39" applyFont="1" applyAlignment="1">
      <alignment/>
    </xf>
    <xf numFmtId="167" fontId="0" fillId="0" borderId="4" xfId="39" applyNumberFormat="1" applyFont="1" applyBorder="1" applyAlignment="1">
      <alignment/>
    </xf>
    <xf numFmtId="167" fontId="0" fillId="0" borderId="4" xfId="39" applyNumberFormat="1" applyBorder="1" applyAlignment="1">
      <alignment/>
    </xf>
    <xf numFmtId="167" fontId="17" fillId="0" borderId="0" xfId="39" applyNumberFormat="1" applyFont="1" applyAlignment="1">
      <alignment/>
    </xf>
    <xf numFmtId="43" fontId="17" fillId="0" borderId="0" xfId="39" applyFont="1" applyBorder="1" applyAlignment="1">
      <alignment/>
    </xf>
    <xf numFmtId="43" fontId="17" fillId="0" borderId="0" xfId="39" applyNumberFormat="1" applyFont="1" applyAlignment="1">
      <alignment/>
    </xf>
    <xf numFmtId="43" fontId="17" fillId="0" borderId="0" xfId="39" applyFont="1" applyAlignment="1">
      <alignment/>
    </xf>
    <xf numFmtId="43" fontId="0" fillId="0" borderId="0" xfId="39" applyNumberFormat="1" applyAlignment="1">
      <alignment/>
    </xf>
    <xf numFmtId="43" fontId="0" fillId="0" borderId="0" xfId="0" applyNumberFormat="1" applyAlignment="1">
      <alignment/>
    </xf>
    <xf numFmtId="37" fontId="0" fillId="0" borderId="0" xfId="39" applyNumberFormat="1" applyAlignment="1">
      <alignment/>
    </xf>
    <xf numFmtId="0" fontId="0" fillId="0" borderId="9" xfId="0" applyBorder="1" applyAlignment="1">
      <alignment/>
    </xf>
    <xf numFmtId="0" fontId="0" fillId="0" borderId="0" xfId="0" applyFont="1" applyAlignment="1">
      <alignment/>
    </xf>
    <xf numFmtId="37" fontId="17" fillId="0" borderId="0" xfId="39" applyNumberFormat="1" applyFont="1" applyAlignment="1">
      <alignment horizontal="center"/>
    </xf>
    <xf numFmtId="37" fontId="17" fillId="0" borderId="0" xfId="39" applyNumberFormat="1" applyFont="1" applyBorder="1" applyAlignment="1" quotePrefix="1">
      <alignment horizontal="center"/>
    </xf>
    <xf numFmtId="0" fontId="17" fillId="0" borderId="0" xfId="0" applyFont="1" applyAlignment="1" quotePrefix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17" fillId="0" borderId="0" xfId="39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right"/>
    </xf>
    <xf numFmtId="0" fontId="0" fillId="0" borderId="0" xfId="0" applyFont="1" applyBorder="1" applyAlignment="1">
      <alignment/>
    </xf>
    <xf numFmtId="37" fontId="0" fillId="0" borderId="0" xfId="39" applyNumberFormat="1" applyBorder="1" applyAlignment="1">
      <alignment/>
    </xf>
    <xf numFmtId="0" fontId="26" fillId="0" borderId="0" xfId="0" applyFont="1" applyAlignment="1">
      <alignment/>
    </xf>
    <xf numFmtId="167" fontId="26" fillId="0" borderId="0" xfId="39" applyNumberFormat="1" applyFont="1" applyAlignment="1">
      <alignment/>
    </xf>
    <xf numFmtId="167" fontId="0" fillId="0" borderId="0" xfId="0" applyNumberFormat="1" applyFont="1" applyAlignment="1">
      <alignment/>
    </xf>
    <xf numFmtId="43" fontId="26" fillId="0" borderId="0" xfId="39" applyFont="1" applyAlignment="1">
      <alignment/>
    </xf>
    <xf numFmtId="37" fontId="0" fillId="0" borderId="0" xfId="39" applyNumberFormat="1" applyFont="1" applyAlignment="1">
      <alignment/>
    </xf>
    <xf numFmtId="39" fontId="0" fillId="0" borderId="0" xfId="39" applyNumberFormat="1" applyFont="1" applyBorder="1" applyAlignment="1">
      <alignment/>
    </xf>
    <xf numFmtId="39" fontId="0" fillId="0" borderId="0" xfId="39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0" xfId="39" applyNumberFormat="1" applyFont="1" applyBorder="1" applyAlignment="1">
      <alignment/>
    </xf>
    <xf numFmtId="0" fontId="0" fillId="0" borderId="0" xfId="0" applyAlignment="1" quotePrefix="1">
      <alignment horizontal="center"/>
    </xf>
    <xf numFmtId="2" fontId="0" fillId="0" borderId="0" xfId="0" applyNumberFormat="1" applyAlignment="1">
      <alignment/>
    </xf>
    <xf numFmtId="167" fontId="0" fillId="0" borderId="0" xfId="39" applyNumberFormat="1" applyFill="1" applyAlignment="1">
      <alignment/>
    </xf>
    <xf numFmtId="0" fontId="0" fillId="0" borderId="0" xfId="39" applyNumberFormat="1" applyFont="1" applyFill="1" applyAlignment="1">
      <alignment horizontal="left"/>
    </xf>
    <xf numFmtId="167" fontId="0" fillId="0" borderId="11" xfId="39" applyNumberFormat="1" applyFont="1" applyBorder="1" applyAlignment="1">
      <alignment/>
    </xf>
    <xf numFmtId="43" fontId="26" fillId="0" borderId="0" xfId="39" applyFont="1" applyBorder="1" applyAlignment="1">
      <alignment/>
    </xf>
    <xf numFmtId="167" fontId="0" fillId="0" borderId="11" xfId="39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center"/>
    </xf>
    <xf numFmtId="43" fontId="26" fillId="0" borderId="0" xfId="39" applyFont="1" applyFill="1" applyAlignment="1">
      <alignment/>
    </xf>
    <xf numFmtId="43" fontId="0" fillId="0" borderId="0" xfId="39" applyFill="1" applyAlignment="1">
      <alignment/>
    </xf>
    <xf numFmtId="43" fontId="0" fillId="0" borderId="12" xfId="39" applyFont="1" applyBorder="1" applyAlignment="1">
      <alignment/>
    </xf>
    <xf numFmtId="43" fontId="0" fillId="0" borderId="12" xfId="39" applyBorder="1" applyAlignment="1">
      <alignment/>
    </xf>
    <xf numFmtId="167" fontId="0" fillId="0" borderId="12" xfId="39" applyNumberFormat="1" applyFont="1" applyBorder="1" applyAlignment="1">
      <alignment/>
    </xf>
    <xf numFmtId="43" fontId="0" fillId="0" borderId="0" xfId="39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 quotePrefix="1">
      <alignment horizontal="right"/>
    </xf>
    <xf numFmtId="0" fontId="28" fillId="0" borderId="0" xfId="0" applyFont="1" applyAlignment="1">
      <alignment/>
    </xf>
    <xf numFmtId="0" fontId="2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8" fillId="0" borderId="0" xfId="0" applyFont="1" applyBorder="1" applyAlignment="1">
      <alignment/>
    </xf>
    <xf numFmtId="167" fontId="1" fillId="0" borderId="0" xfId="39" applyNumberFormat="1" applyFont="1" applyBorder="1" applyAlignment="1">
      <alignment horizontal="right"/>
    </xf>
    <xf numFmtId="167" fontId="1" fillId="0" borderId="0" xfId="39" applyNumberFormat="1" applyFont="1" applyBorder="1" applyAlignment="1">
      <alignment/>
    </xf>
    <xf numFmtId="167" fontId="1" fillId="0" borderId="0" xfId="39" applyNumberFormat="1" applyFont="1" applyFill="1" applyBorder="1" applyAlignment="1">
      <alignment/>
    </xf>
    <xf numFmtId="0" fontId="1" fillId="0" borderId="0" xfId="0" applyFont="1" applyBorder="1" applyAlignment="1" quotePrefix="1">
      <alignment horizontal="right"/>
    </xf>
    <xf numFmtId="167" fontId="1" fillId="0" borderId="0" xfId="39" applyNumberFormat="1" applyFont="1" applyAlignment="1">
      <alignment horizontal="right"/>
    </xf>
    <xf numFmtId="167" fontId="1" fillId="0" borderId="0" xfId="39" applyNumberFormat="1" applyFont="1" applyAlignment="1">
      <alignment/>
    </xf>
    <xf numFmtId="167" fontId="1" fillId="0" borderId="0" xfId="39" applyNumberFormat="1" applyFont="1" applyFill="1" applyAlignment="1">
      <alignment/>
    </xf>
    <xf numFmtId="167" fontId="1" fillId="0" borderId="0" xfId="0" applyNumberFormat="1" applyFont="1" applyAlignment="1">
      <alignment/>
    </xf>
    <xf numFmtId="167" fontId="1" fillId="7" borderId="0" xfId="39" applyNumberFormat="1" applyFont="1" applyFill="1" applyAlignment="1">
      <alignment/>
    </xf>
    <xf numFmtId="167" fontId="1" fillId="0" borderId="10" xfId="39" applyNumberFormat="1" applyFont="1" applyBorder="1" applyAlignment="1">
      <alignment horizontal="right"/>
    </xf>
    <xf numFmtId="167" fontId="1" fillId="0" borderId="10" xfId="39" applyNumberFormat="1" applyFont="1" applyBorder="1" applyAlignment="1">
      <alignment/>
    </xf>
    <xf numFmtId="167" fontId="1" fillId="0" borderId="11" xfId="39" applyNumberFormat="1" applyFont="1" applyBorder="1" applyAlignment="1">
      <alignment horizontal="right"/>
    </xf>
    <xf numFmtId="167" fontId="1" fillId="0" borderId="11" xfId="39" applyNumberFormat="1" applyFont="1" applyFill="1" applyBorder="1" applyAlignment="1">
      <alignment/>
    </xf>
    <xf numFmtId="167" fontId="27" fillId="0" borderId="0" xfId="39" applyNumberFormat="1" applyFont="1" applyBorder="1" applyAlignment="1" quotePrefix="1">
      <alignment horizontal="center"/>
    </xf>
    <xf numFmtId="0" fontId="27" fillId="0" borderId="0" xfId="0" applyFont="1" applyAlignment="1">
      <alignment horizontal="center"/>
    </xf>
    <xf numFmtId="167" fontId="1" fillId="0" borderId="0" xfId="0" applyNumberFormat="1" applyFont="1" applyAlignment="1">
      <alignment horizontal="right"/>
    </xf>
    <xf numFmtId="192" fontId="1" fillId="0" borderId="0" xfId="0" applyNumberFormat="1" applyFont="1" applyAlignment="1">
      <alignment horizontal="right"/>
    </xf>
    <xf numFmtId="37" fontId="1" fillId="0" borderId="0" xfId="0" applyNumberFormat="1" applyFont="1" applyAlignment="1">
      <alignment/>
    </xf>
    <xf numFmtId="37" fontId="27" fillId="0" borderId="0" xfId="0" applyNumberFormat="1" applyFont="1" applyAlignment="1">
      <alignment horizontal="right"/>
    </xf>
    <xf numFmtId="37" fontId="27" fillId="0" borderId="0" xfId="0" applyNumberFormat="1" applyFont="1" applyAlignment="1" quotePrefix="1">
      <alignment horizontal="right"/>
    </xf>
    <xf numFmtId="37" fontId="27" fillId="0" borderId="11" xfId="0" applyNumberFormat="1" applyFont="1" applyBorder="1" applyAlignment="1">
      <alignment horizontal="right"/>
    </xf>
    <xf numFmtId="37" fontId="27" fillId="0" borderId="0" xfId="0" applyNumberFormat="1" applyFont="1" applyAlignment="1">
      <alignment horizontal="center"/>
    </xf>
    <xf numFmtId="37" fontId="1" fillId="0" borderId="0" xfId="39" applyNumberFormat="1" applyFont="1" applyAlignment="1">
      <alignment/>
    </xf>
    <xf numFmtId="43" fontId="1" fillId="0" borderId="0" xfId="39" applyFont="1" applyAlignment="1">
      <alignment/>
    </xf>
    <xf numFmtId="167" fontId="1" fillId="0" borderId="0" xfId="39" applyNumberFormat="1" applyFont="1" applyAlignment="1">
      <alignment horizontal="left" indent="1"/>
    </xf>
    <xf numFmtId="37" fontId="1" fillId="0" borderId="0" xfId="39" applyNumberFormat="1" applyFont="1" applyBorder="1" applyAlignment="1">
      <alignment/>
    </xf>
    <xf numFmtId="43" fontId="1" fillId="0" borderId="0" xfId="39" applyFont="1" applyBorder="1" applyAlignment="1">
      <alignment/>
    </xf>
    <xf numFmtId="43" fontId="1" fillId="0" borderId="11" xfId="39" applyFont="1" applyBorder="1" applyAlignment="1">
      <alignment/>
    </xf>
    <xf numFmtId="37" fontId="1" fillId="0" borderId="11" xfId="39" applyNumberFormat="1" applyFont="1" applyBorder="1" applyAlignment="1">
      <alignment/>
    </xf>
    <xf numFmtId="37" fontId="1" fillId="0" borderId="0" xfId="39" applyNumberFormat="1" applyFont="1" applyFill="1" applyAlignment="1">
      <alignment/>
    </xf>
    <xf numFmtId="37" fontId="28" fillId="0" borderId="0" xfId="39" applyNumberFormat="1" applyFont="1" applyAlignment="1">
      <alignment/>
    </xf>
    <xf numFmtId="43" fontId="1" fillId="0" borderId="0" xfId="39" applyFont="1" applyFill="1" applyAlignment="1">
      <alignment/>
    </xf>
    <xf numFmtId="37" fontId="1" fillId="0" borderId="4" xfId="39" applyNumberFormat="1" applyFont="1" applyBorder="1" applyAlignment="1">
      <alignment/>
    </xf>
    <xf numFmtId="37" fontId="28" fillId="0" borderId="0" xfId="0" applyNumberFormat="1" applyFont="1" applyAlignment="1">
      <alignment/>
    </xf>
    <xf numFmtId="37" fontId="1" fillId="0" borderId="13" xfId="39" applyNumberFormat="1" applyFont="1" applyBorder="1" applyAlignment="1">
      <alignment/>
    </xf>
    <xf numFmtId="37" fontId="1" fillId="0" borderId="14" xfId="39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43" fontId="1" fillId="0" borderId="16" xfId="39" applyFont="1" applyBorder="1" applyAlignment="1">
      <alignment/>
    </xf>
    <xf numFmtId="37" fontId="1" fillId="0" borderId="10" xfId="39" applyNumberFormat="1" applyFont="1" applyBorder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7" fillId="0" borderId="0" xfId="0" applyFont="1" applyAlignment="1">
      <alignment horizontal="justify" vertical="justify" shrinkToFit="1"/>
    </xf>
    <xf numFmtId="0" fontId="0" fillId="0" borderId="0" xfId="0" applyAlignment="1">
      <alignment horizontal="justify" vertical="justify" shrinkToFit="1"/>
    </xf>
    <xf numFmtId="16" fontId="17" fillId="0" borderId="2" xfId="0" applyNumberFormat="1" applyFont="1" applyBorder="1" applyAlignment="1" quotePrefix="1">
      <alignment horizontal="center"/>
    </xf>
    <xf numFmtId="0" fontId="17" fillId="0" borderId="2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justify" vertical="justify" shrinkToFit="1"/>
    </xf>
    <xf numFmtId="37" fontId="27" fillId="0" borderId="0" xfId="0" applyNumberFormat="1" applyFont="1" applyAlignment="1">
      <alignment horizontal="right"/>
    </xf>
    <xf numFmtId="0" fontId="17" fillId="0" borderId="0" xfId="0" applyFont="1" applyAlignment="1">
      <alignment horizontal="justify" vertical="justify" shrinkToFit="1"/>
    </xf>
  </cellXfs>
  <cellStyles count="89">
    <cellStyle name="Normal" xfId="0"/>
    <cellStyle name="0,0&#13;&#10;NA&#13;&#10;" xfId="15"/>
    <cellStyle name="AA FRAME" xfId="16"/>
    <cellStyle name="AA HEADING" xfId="17"/>
    <cellStyle name="AA INITIALS" xfId="18"/>
    <cellStyle name="AA INPUT" xfId="19"/>
    <cellStyle name="AA LOCK" xfId="20"/>
    <cellStyle name="AA MGR NAME" xfId="21"/>
    <cellStyle name="AA NORMAL" xfId="22"/>
    <cellStyle name="AA NUMBER" xfId="23"/>
    <cellStyle name="AA NUMBER2" xfId="24"/>
    <cellStyle name="AA QUESTION" xfId="25"/>
    <cellStyle name="AA SHADE" xfId="26"/>
    <cellStyle name="æØè [0.00]_NO.1-CLAIM FORMAT" xfId="27"/>
    <cellStyle name="æØè_NO.1-CLAIM FORMAT" xfId="28"/>
    <cellStyle name="b" xfId="29"/>
    <cellStyle name="Calc Currency (0)" xfId="30"/>
    <cellStyle name="Calc Currency (2)" xfId="31"/>
    <cellStyle name="Calc Percent (0)" xfId="32"/>
    <cellStyle name="Calc Percent (1)" xfId="33"/>
    <cellStyle name="Calc Percent (2)" xfId="34"/>
    <cellStyle name="Calc Units (0)" xfId="35"/>
    <cellStyle name="Calc Units (1)" xfId="36"/>
    <cellStyle name="Calc Units (2)" xfId="37"/>
    <cellStyle name="category" xfId="38"/>
    <cellStyle name="Comma" xfId="39"/>
    <cellStyle name="Comma [0]" xfId="40"/>
    <cellStyle name="Comma [00]" xfId="41"/>
    <cellStyle name="Currency" xfId="42"/>
    <cellStyle name="Currency [0]" xfId="43"/>
    <cellStyle name="Currency [00]" xfId="44"/>
    <cellStyle name="Date" xfId="45"/>
    <cellStyle name="Date Short" xfId="46"/>
    <cellStyle name="Date_BIFCA2002-AllAWPs-final v2" xfId="47"/>
    <cellStyle name="Enter Currency (0)" xfId="48"/>
    <cellStyle name="Enter Currency (2)" xfId="49"/>
    <cellStyle name="Enter Units (0)" xfId="50"/>
    <cellStyle name="Enter Units (1)" xfId="51"/>
    <cellStyle name="Enter Units (2)" xfId="52"/>
    <cellStyle name="ÊÝ [0.00]_NO.1-CLAIM FORMAT" xfId="53"/>
    <cellStyle name="ÊÝ_NO.1-CLAIM FORMAT" xfId="54"/>
    <cellStyle name="Fixed" xfId="55"/>
    <cellStyle name="Followed Hyperlink" xfId="56"/>
    <cellStyle name="Grey" xfId="57"/>
    <cellStyle name="HEADER" xfId="58"/>
    <cellStyle name="Header1" xfId="59"/>
    <cellStyle name="Header2" xfId="60"/>
    <cellStyle name="Heading1" xfId="61"/>
    <cellStyle name="Heading2" xfId="62"/>
    <cellStyle name="HELV8BLUE" xfId="63"/>
    <cellStyle name="Hyperlink" xfId="64"/>
    <cellStyle name="Input [yellow]" xfId="65"/>
    <cellStyle name="ken" xfId="66"/>
    <cellStyle name="Komma [0]_laroux" xfId="67"/>
    <cellStyle name="Komma_laroux" xfId="68"/>
    <cellStyle name="Link Currency (0)" xfId="69"/>
    <cellStyle name="Link Currency (2)" xfId="70"/>
    <cellStyle name="Link Units (0)" xfId="71"/>
    <cellStyle name="Link Units (1)" xfId="72"/>
    <cellStyle name="Link Units (2)" xfId="73"/>
    <cellStyle name="Model" xfId="74"/>
    <cellStyle name="Normal - Style1" xfId="75"/>
    <cellStyle name="Percent" xfId="76"/>
    <cellStyle name="Percent [0]" xfId="77"/>
    <cellStyle name="Percent [00]" xfId="78"/>
    <cellStyle name="Percent [2]" xfId="79"/>
    <cellStyle name="PrePop Currency (0)" xfId="80"/>
    <cellStyle name="PrePop Currency (2)" xfId="81"/>
    <cellStyle name="PrePop Units (0)" xfId="82"/>
    <cellStyle name="PrePop Units (1)" xfId="83"/>
    <cellStyle name="PrePop Units (2)" xfId="84"/>
    <cellStyle name="Profile" xfId="85"/>
    <cellStyle name="RM" xfId="86"/>
    <cellStyle name="Standaard_laroux" xfId="87"/>
    <cellStyle name="Sub_Heading" xfId="88"/>
    <cellStyle name="subhead" xfId="89"/>
    <cellStyle name="TableBorder" xfId="90"/>
    <cellStyle name="text" xfId="91"/>
    <cellStyle name="Text Indent A" xfId="92"/>
    <cellStyle name="Text Indent B" xfId="93"/>
    <cellStyle name="Text Indent C" xfId="94"/>
    <cellStyle name="Title" xfId="95"/>
    <cellStyle name="Total" xfId="96"/>
    <cellStyle name="Tusental (0)_pldt" xfId="97"/>
    <cellStyle name="Tusental_pldt" xfId="98"/>
    <cellStyle name="Valuta (0)_pldt" xfId="99"/>
    <cellStyle name="Valuta [0]_laroux" xfId="100"/>
    <cellStyle name="Valuta_laroux" xfId="101"/>
    <cellStyle name="W_CATÊSSP_1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6</xdr:row>
      <xdr:rowOff>104775</xdr:rowOff>
    </xdr:from>
    <xdr:to>
      <xdr:col>9</xdr:col>
      <xdr:colOff>628650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676775" y="1266825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6</xdr:row>
      <xdr:rowOff>104775</xdr:rowOff>
    </xdr:from>
    <xdr:to>
      <xdr:col>17</xdr:col>
      <xdr:colOff>762000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7353300" y="1266825"/>
          <a:ext cx="17049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KL\abacus\lead-Abacus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hairulizat\My%20Documents\My%20Books\knowledge%20centre\Banks%20Announcements\BHB\working%20notes(mar06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iewchenchua\Desktop\Assignments\Svedala%20(M)\awps\Assignments\Svedala%20(M)\Assignments\Svedala%20(M)\FA\fmw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%20Documents\Fixed%20Asset%20Registe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olrazlan.MY.000\My%20Documents\Assignmnets\KUB\Unitar\Unitar%20-%20AWPS%2031.12.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-ws06\accounts01\DATATECH\COMP\TC2000-preceding-yr\MAY\0028\0028-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-ws06\accounts01\DATATECH\COMP\Tc99\May\5583\5583-99-revised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zam\pje%20accounts\Azam-Disk%2001\Pje%20Fin%20Stmt%202001\PjE%20Fin%20Stmt%20July'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KL\abacus\BP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KL\abacus\ABACUS-SCH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Planisys-Lea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TA\LL%20files\bloom\1998\Bloomadvertising\Less%20than%20200%20hours\Client%20Code%20(BLO278)\Year%20end%20311298\09-AWPs\BLO278-AllAWP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LL%20files\bloom\1997\bloomconso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lxfs0004\VOL2\DATA\Excel\Fixed%20Asset-NEWpi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k-l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aak\clients\audit\Bank%20Islam\YE02\Financing%20Review\Financing%20Review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Sheet1"/>
      <sheetName val="F-1 F-2"/>
      <sheetName val="F-3"/>
      <sheetName val="F-4"/>
      <sheetName val="F-5"/>
      <sheetName val="F-9"/>
      <sheetName val="A"/>
      <sheetName val="D"/>
      <sheetName val="B "/>
      <sheetName val="B-3"/>
      <sheetName val="B-4"/>
      <sheetName val="B-10"/>
      <sheetName val="L"/>
      <sheetName val="M"/>
      <sheetName val="U-disc"/>
      <sheetName val="U "/>
      <sheetName val="U-2"/>
      <sheetName val="U-3"/>
      <sheetName val="U-4"/>
      <sheetName val="BB"/>
      <sheetName val="BB-1"/>
      <sheetName val="BB-5"/>
      <sheetName val="CC"/>
      <sheetName val="CC-3"/>
      <sheetName val="FF"/>
      <sheetName val="FF-1"/>
      <sheetName val="FF-2"/>
      <sheetName val="FF-3"/>
      <sheetName val="FF-4"/>
      <sheetName val="10"/>
      <sheetName val="10-1"/>
      <sheetName val="20 30"/>
      <sheetName val="30-1"/>
      <sheetName val="70 "/>
      <sheetName val="P-1"/>
      <sheetName val="0000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BS"/>
      <sheetName val="IS"/>
      <sheetName val="S.C.E"/>
      <sheetName val="C.F"/>
      <sheetName val="xply nts"/>
      <sheetName val="wkg nts"/>
      <sheetName val="cnsl BS"/>
      <sheetName val="cnsl IS"/>
      <sheetName val="cnsl CF"/>
      <sheetName val="AJE"/>
      <sheetName val="MIprf"/>
      <sheetName val="IS-ICo"/>
      <sheetName val="BS-ICo "/>
      <sheetName val="anlst1"/>
      <sheetName val="anlst2"/>
      <sheetName val="anlst3"/>
      <sheetName val="BNM"/>
      <sheetName val="bssbBS"/>
      <sheetName val="bssbIS"/>
      <sheetName val="bssbICo"/>
    </sheetNames>
    <sheetDataSet>
      <sheetData sheetId="5">
        <row r="24">
          <cell r="M24">
            <v>790348</v>
          </cell>
          <cell r="O24">
            <v>1149759</v>
          </cell>
        </row>
        <row r="57">
          <cell r="M57">
            <v>1477183</v>
          </cell>
          <cell r="O57">
            <v>3346797</v>
          </cell>
        </row>
        <row r="88">
          <cell r="M88">
            <v>2780436</v>
          </cell>
          <cell r="O88">
            <v>246357</v>
          </cell>
        </row>
        <row r="116">
          <cell r="M116">
            <v>9234351</v>
          </cell>
          <cell r="O116">
            <v>9212896</v>
          </cell>
        </row>
        <row r="313">
          <cell r="M313">
            <v>12888788</v>
          </cell>
        </row>
        <row r="340">
          <cell r="M340">
            <v>393738</v>
          </cell>
        </row>
        <row r="363">
          <cell r="M363">
            <v>186113</v>
          </cell>
          <cell r="O363">
            <v>166731</v>
          </cell>
          <cell r="Q363">
            <v>590430</v>
          </cell>
          <cell r="S363">
            <v>531136</v>
          </cell>
        </row>
        <row r="492">
          <cell r="M492">
            <v>113990</v>
          </cell>
          <cell r="O492">
            <v>69240</v>
          </cell>
          <cell r="Q492">
            <v>269208</v>
          </cell>
          <cell r="S492">
            <v>184638</v>
          </cell>
        </row>
        <row r="511">
          <cell r="M511">
            <v>171884</v>
          </cell>
          <cell r="O511">
            <v>62048</v>
          </cell>
          <cell r="Q511">
            <v>369470</v>
          </cell>
          <cell r="S511">
            <v>181321</v>
          </cell>
        </row>
        <row r="543">
          <cell r="M543">
            <v>61043</v>
          </cell>
          <cell r="O543">
            <v>69769</v>
          </cell>
          <cell r="Q543">
            <v>222317</v>
          </cell>
          <cell r="S543">
            <v>210662</v>
          </cell>
        </row>
        <row r="616">
          <cell r="I616">
            <v>5033379</v>
          </cell>
          <cell r="O616">
            <v>4594983</v>
          </cell>
        </row>
        <row r="747">
          <cell r="M747">
            <v>9582</v>
          </cell>
          <cell r="O747">
            <v>1372</v>
          </cell>
          <cell r="Q747">
            <v>27043</v>
          </cell>
          <cell r="S747">
            <v>10488</v>
          </cell>
        </row>
      </sheetData>
      <sheetData sheetId="7">
        <row r="11">
          <cell r="V11">
            <v>1377159</v>
          </cell>
          <cell r="X11">
            <v>2877390</v>
          </cell>
        </row>
        <row r="13">
          <cell r="V13">
            <v>718859</v>
          </cell>
          <cell r="X13">
            <v>633799</v>
          </cell>
        </row>
        <row r="23">
          <cell r="V23">
            <v>17493</v>
          </cell>
          <cell r="X23">
            <v>19320</v>
          </cell>
        </row>
        <row r="26">
          <cell r="V26">
            <v>19040</v>
          </cell>
          <cell r="X26">
            <v>9069</v>
          </cell>
        </row>
        <row r="27">
          <cell r="V27">
            <v>399143</v>
          </cell>
          <cell r="X27">
            <v>177200</v>
          </cell>
        </row>
        <row r="34">
          <cell r="V34">
            <v>7683</v>
          </cell>
          <cell r="X34">
            <v>6384</v>
          </cell>
        </row>
        <row r="42">
          <cell r="V42">
            <v>2072</v>
          </cell>
          <cell r="X42">
            <v>4107</v>
          </cell>
        </row>
        <row r="48">
          <cell r="V48">
            <v>462650</v>
          </cell>
          <cell r="X48">
            <v>428468</v>
          </cell>
        </row>
        <row r="51">
          <cell r="V51">
            <v>100</v>
          </cell>
          <cell r="X51">
            <v>100</v>
          </cell>
        </row>
        <row r="52">
          <cell r="V52">
            <v>418826</v>
          </cell>
          <cell r="X52">
            <v>396326</v>
          </cell>
        </row>
        <row r="66">
          <cell r="X66">
            <v>13238227</v>
          </cell>
        </row>
        <row r="68">
          <cell r="X68">
            <v>1352919</v>
          </cell>
        </row>
        <row r="71">
          <cell r="V71">
            <v>92559</v>
          </cell>
          <cell r="X71">
            <v>86471</v>
          </cell>
        </row>
        <row r="73">
          <cell r="V73">
            <v>898992</v>
          </cell>
          <cell r="X73">
            <v>389240</v>
          </cell>
        </row>
        <row r="78">
          <cell r="V78">
            <v>6029</v>
          </cell>
          <cell r="X78">
            <v>10251</v>
          </cell>
        </row>
        <row r="80">
          <cell r="V80">
            <v>5101</v>
          </cell>
          <cell r="X80">
            <v>6947</v>
          </cell>
        </row>
        <row r="87">
          <cell r="V87">
            <v>562965</v>
          </cell>
          <cell r="X87">
            <v>562965</v>
          </cell>
        </row>
        <row r="91">
          <cell r="V91">
            <v>595505</v>
          </cell>
          <cell r="X91">
            <v>595505</v>
          </cell>
        </row>
        <row r="94">
          <cell r="V94">
            <v>6305</v>
          </cell>
          <cell r="X94">
            <v>1711</v>
          </cell>
        </row>
        <row r="95">
          <cell r="V95">
            <v>200533</v>
          </cell>
          <cell r="X95">
            <v>200533</v>
          </cell>
        </row>
        <row r="96">
          <cell r="V96">
            <v>6863</v>
          </cell>
          <cell r="X96">
            <v>6863</v>
          </cell>
        </row>
        <row r="99">
          <cell r="V99">
            <v>38209</v>
          </cell>
        </row>
        <row r="101">
          <cell r="V101">
            <v>-411597</v>
          </cell>
          <cell r="X101">
            <v>-281040</v>
          </cell>
        </row>
        <row r="110">
          <cell r="V110">
            <v>1999882</v>
          </cell>
          <cell r="X110">
            <v>1940993</v>
          </cell>
        </row>
        <row r="111">
          <cell r="V111">
            <v>251627</v>
          </cell>
          <cell r="X111">
            <v>231431</v>
          </cell>
        </row>
        <row r="115">
          <cell r="V115">
            <v>169844</v>
          </cell>
          <cell r="X115">
            <v>164956</v>
          </cell>
        </row>
      </sheetData>
      <sheetData sheetId="8">
        <row r="15">
          <cell r="Z15">
            <v>-17654</v>
          </cell>
          <cell r="AA15">
            <v>-11400</v>
          </cell>
        </row>
        <row r="16">
          <cell r="Z16">
            <v>-379</v>
          </cell>
          <cell r="AA16">
            <v>-10786</v>
          </cell>
        </row>
        <row r="40">
          <cell r="Z40">
            <v>-180056</v>
          </cell>
          <cell r="AA40">
            <v>-146839</v>
          </cell>
        </row>
        <row r="41">
          <cell r="Z41">
            <v>-22456</v>
          </cell>
          <cell r="AA41">
            <v>-23748</v>
          </cell>
        </row>
        <row r="42">
          <cell r="Z42">
            <v>-101162</v>
          </cell>
          <cell r="AA42">
            <v>-71084</v>
          </cell>
        </row>
        <row r="43">
          <cell r="Z43">
            <v>-24439</v>
          </cell>
          <cell r="AA43">
            <v>-23164</v>
          </cell>
        </row>
        <row r="46">
          <cell r="Z46">
            <v>0</v>
          </cell>
          <cell r="AA46">
            <v>0</v>
          </cell>
        </row>
        <row r="47">
          <cell r="Z47">
            <v>0</v>
          </cell>
        </row>
        <row r="49">
          <cell r="Z49">
            <v>-2148</v>
          </cell>
          <cell r="AA49">
            <v>-2427</v>
          </cell>
        </row>
        <row r="53">
          <cell r="Z53">
            <v>197</v>
          </cell>
          <cell r="AA53">
            <v>549</v>
          </cell>
        </row>
        <row r="56">
          <cell r="Z56">
            <v>-5074</v>
          </cell>
          <cell r="AA56">
            <v>-5397</v>
          </cell>
        </row>
        <row r="61">
          <cell r="Z61">
            <v>-8061</v>
          </cell>
          <cell r="AA61">
            <v>-1999</v>
          </cell>
        </row>
        <row r="92">
          <cell r="Z92">
            <v>-10133</v>
          </cell>
        </row>
      </sheetData>
      <sheetData sheetId="9">
        <row r="9">
          <cell r="L9">
            <v>364817</v>
          </cell>
        </row>
        <row r="10">
          <cell r="L10">
            <v>1869614</v>
          </cell>
        </row>
        <row r="11">
          <cell r="K11">
            <v>2502694</v>
          </cell>
        </row>
        <row r="12">
          <cell r="K12">
            <v>390925</v>
          </cell>
        </row>
        <row r="14">
          <cell r="K14">
            <v>9971</v>
          </cell>
        </row>
        <row r="15">
          <cell r="K15">
            <v>226750</v>
          </cell>
        </row>
        <row r="18">
          <cell r="K18">
            <v>34182</v>
          </cell>
        </row>
        <row r="22">
          <cell r="K22">
            <v>44956</v>
          </cell>
        </row>
        <row r="29">
          <cell r="K29">
            <v>349439</v>
          </cell>
        </row>
        <row r="30">
          <cell r="K30">
            <v>959181</v>
          </cell>
        </row>
        <row r="31">
          <cell r="L31">
            <v>6088</v>
          </cell>
        </row>
        <row r="32">
          <cell r="L32">
            <v>511171</v>
          </cell>
        </row>
        <row r="36">
          <cell r="L36">
            <v>9746</v>
          </cell>
        </row>
        <row r="42">
          <cell r="K42">
            <v>4592</v>
          </cell>
        </row>
        <row r="43">
          <cell r="L43">
            <v>58889</v>
          </cell>
        </row>
        <row r="44">
          <cell r="L44">
            <v>20196</v>
          </cell>
        </row>
        <row r="49">
          <cell r="K49">
            <v>80246</v>
          </cell>
        </row>
        <row r="52">
          <cell r="K52">
            <v>197</v>
          </cell>
        </row>
        <row r="53">
          <cell r="L53">
            <v>369470</v>
          </cell>
        </row>
        <row r="54">
          <cell r="L54">
            <v>17654</v>
          </cell>
        </row>
        <row r="56">
          <cell r="K56">
            <v>5270</v>
          </cell>
        </row>
        <row r="58">
          <cell r="K58">
            <v>9066</v>
          </cell>
        </row>
        <row r="59">
          <cell r="K59">
            <v>5152</v>
          </cell>
        </row>
        <row r="60">
          <cell r="L60">
            <v>22456</v>
          </cell>
        </row>
        <row r="62">
          <cell r="K62">
            <v>29154</v>
          </cell>
        </row>
        <row r="63">
          <cell r="K63">
            <v>3364</v>
          </cell>
        </row>
        <row r="66">
          <cell r="K66">
            <v>10133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ffice"/>
      <sheetName val="MV"/>
      <sheetName val="Workshop"/>
      <sheetName val="Signage"/>
      <sheetName val="Renovation"/>
      <sheetName val="Computer"/>
      <sheetName val="F&amp;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uary"/>
      <sheetName val="February"/>
      <sheetName val="March"/>
      <sheetName val="April"/>
      <sheetName val="Sheet1"/>
    </sheetNames>
    <sheetDataSet>
      <sheetData sheetId="0">
        <row r="4">
          <cell r="A4" t="str">
            <v>Type of Assets</v>
          </cell>
          <cell r="C4" t="str">
            <v>Location</v>
          </cell>
          <cell r="D4" t="str">
            <v>Qty</v>
          </cell>
          <cell r="E4" t="str">
            <v>Date of </v>
          </cell>
          <cell r="F4" t="str">
            <v>PO No</v>
          </cell>
          <cell r="G4" t="str">
            <v>Unit </v>
          </cell>
          <cell r="H4" t="str">
            <v>Depreciation</v>
          </cell>
          <cell r="I4" t="str">
            <v>Opening</v>
          </cell>
          <cell r="J4" t="str">
            <v>Addition</v>
          </cell>
          <cell r="K4" t="str">
            <v>Disposal</v>
          </cell>
          <cell r="L4" t="str">
            <v>Closing</v>
          </cell>
        </row>
        <row r="5">
          <cell r="D5" t="str">
            <v> </v>
          </cell>
          <cell r="E5" t="str">
            <v>Purchase</v>
          </cell>
          <cell r="G5" t="str">
            <v>Price</v>
          </cell>
          <cell r="H5" t="str">
            <v>Rate</v>
          </cell>
          <cell r="I5" t="str">
            <v>Total Amt</v>
          </cell>
        </row>
        <row r="7">
          <cell r="A7" t="str">
            <v>Office Renovation</v>
          </cell>
        </row>
        <row r="9">
          <cell r="A9">
            <v>1</v>
          </cell>
          <cell r="B9" t="str">
            <v>Ground Floor</v>
          </cell>
          <cell r="C9" t="str">
            <v>Project Office</v>
          </cell>
          <cell r="H9">
            <v>0.5</v>
          </cell>
          <cell r="I9">
            <v>332551.14</v>
          </cell>
          <cell r="L9">
            <v>332551.14</v>
          </cell>
        </row>
        <row r="10">
          <cell r="A10">
            <v>2</v>
          </cell>
          <cell r="B10" t="str">
            <v>1st Floor</v>
          </cell>
          <cell r="C10" t="str">
            <v>Project Office</v>
          </cell>
          <cell r="H10">
            <v>0.5</v>
          </cell>
          <cell r="I10">
            <v>271666.6</v>
          </cell>
          <cell r="L10">
            <v>271666.6</v>
          </cell>
        </row>
        <row r="11">
          <cell r="A11">
            <v>3</v>
          </cell>
          <cell r="B11" t="str">
            <v>2nd Floor</v>
          </cell>
          <cell r="C11" t="str">
            <v>Project Office</v>
          </cell>
          <cell r="H11">
            <v>0.5</v>
          </cell>
          <cell r="I11">
            <v>223413.7</v>
          </cell>
          <cell r="L11">
            <v>223413.7</v>
          </cell>
        </row>
        <row r="12">
          <cell r="A12">
            <v>4</v>
          </cell>
          <cell r="B12" t="str">
            <v>3rd Floor</v>
          </cell>
          <cell r="C12" t="str">
            <v>Project Office</v>
          </cell>
          <cell r="H12">
            <v>0.5</v>
          </cell>
          <cell r="I12">
            <v>231321.92</v>
          </cell>
          <cell r="L12">
            <v>231321.92</v>
          </cell>
        </row>
        <row r="13">
          <cell r="A13">
            <v>5</v>
          </cell>
          <cell r="B13" t="str">
            <v>Consultancy service</v>
          </cell>
          <cell r="C13" t="str">
            <v>Project Office</v>
          </cell>
          <cell r="H13">
            <v>0.5</v>
          </cell>
          <cell r="I13">
            <v>300993</v>
          </cell>
          <cell r="L13">
            <v>300993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I17">
            <v>1359946.3599999999</v>
          </cell>
          <cell r="L17">
            <v>1359946.3599999999</v>
          </cell>
        </row>
        <row r="19">
          <cell r="A19" t="str">
            <v>Furniture &amp; fittings</v>
          </cell>
        </row>
        <row r="20">
          <cell r="A20">
            <v>1</v>
          </cell>
          <cell r="B20" t="str">
            <v>Ground floor</v>
          </cell>
          <cell r="C20" t="str">
            <v>Project Office</v>
          </cell>
          <cell r="H20">
            <v>0.2</v>
          </cell>
          <cell r="I20">
            <v>78086</v>
          </cell>
          <cell r="L20">
            <v>78086</v>
          </cell>
        </row>
        <row r="21">
          <cell r="A21">
            <v>2</v>
          </cell>
          <cell r="B21" t="str">
            <v>1st Floor</v>
          </cell>
          <cell r="C21" t="str">
            <v>Project Office</v>
          </cell>
          <cell r="H21">
            <v>0.2</v>
          </cell>
          <cell r="I21">
            <v>145344</v>
          </cell>
          <cell r="L21">
            <v>145344</v>
          </cell>
        </row>
        <row r="22">
          <cell r="A22">
            <v>3</v>
          </cell>
          <cell r="B22" t="str">
            <v>2nd Floor</v>
          </cell>
          <cell r="C22" t="str">
            <v>Project Office</v>
          </cell>
          <cell r="H22">
            <v>0.2</v>
          </cell>
          <cell r="I22">
            <v>149471.34</v>
          </cell>
          <cell r="L22">
            <v>149471.34</v>
          </cell>
        </row>
        <row r="23">
          <cell r="A23">
            <v>4</v>
          </cell>
          <cell r="B23" t="str">
            <v>3rd Floor</v>
          </cell>
          <cell r="C23" t="str">
            <v>Project Office</v>
          </cell>
          <cell r="H23">
            <v>0.2</v>
          </cell>
          <cell r="I23">
            <v>144898.5</v>
          </cell>
          <cell r="L23">
            <v>144898.5</v>
          </cell>
        </row>
        <row r="24">
          <cell r="A24">
            <v>5</v>
          </cell>
          <cell r="H24">
            <v>0.2</v>
          </cell>
          <cell r="J24">
            <v>16143.39</v>
          </cell>
          <cell r="L24">
            <v>16143.39</v>
          </cell>
        </row>
        <row r="25">
          <cell r="A25">
            <v>6</v>
          </cell>
          <cell r="H25">
            <v>0.2</v>
          </cell>
          <cell r="J25">
            <v>1440</v>
          </cell>
          <cell r="L25">
            <v>1440</v>
          </cell>
        </row>
        <row r="26">
          <cell r="A26">
            <v>7</v>
          </cell>
          <cell r="H26">
            <v>0.2</v>
          </cell>
          <cell r="L26">
            <v>0</v>
          </cell>
        </row>
        <row r="27">
          <cell r="A27">
            <v>8</v>
          </cell>
          <cell r="H27">
            <v>0.2</v>
          </cell>
          <cell r="L27">
            <v>0</v>
          </cell>
        </row>
        <row r="28">
          <cell r="A28">
            <v>9</v>
          </cell>
          <cell r="H28">
            <v>0.2</v>
          </cell>
          <cell r="L28">
            <v>0</v>
          </cell>
        </row>
        <row r="29">
          <cell r="A29">
            <v>10</v>
          </cell>
          <cell r="H29">
            <v>0.2</v>
          </cell>
          <cell r="L29">
            <v>0</v>
          </cell>
        </row>
        <row r="30">
          <cell r="A30">
            <v>11</v>
          </cell>
          <cell r="H30">
            <v>0.2</v>
          </cell>
          <cell r="L30">
            <v>0</v>
          </cell>
        </row>
        <row r="31">
          <cell r="I31">
            <v>517799.83999999997</v>
          </cell>
          <cell r="J31">
            <v>17583.39</v>
          </cell>
          <cell r="K31">
            <v>0</v>
          </cell>
          <cell r="L31">
            <v>535383.23</v>
          </cell>
        </row>
        <row r="34">
          <cell r="A34" t="str">
            <v>Air Condition</v>
          </cell>
        </row>
        <row r="35">
          <cell r="A35">
            <v>1</v>
          </cell>
          <cell r="B35" t="str">
            <v>Ground floor</v>
          </cell>
          <cell r="C35" t="str">
            <v>Project Office</v>
          </cell>
        </row>
        <row r="36">
          <cell r="A36">
            <v>2</v>
          </cell>
          <cell r="B36" t="str">
            <v>1st Floor</v>
          </cell>
          <cell r="C36" t="str">
            <v>Project Office</v>
          </cell>
        </row>
        <row r="37">
          <cell r="A37">
            <v>3</v>
          </cell>
          <cell r="B37" t="str">
            <v>2nd Floor</v>
          </cell>
          <cell r="C37" t="str">
            <v>Project Office</v>
          </cell>
        </row>
        <row r="38">
          <cell r="A38">
            <v>4</v>
          </cell>
          <cell r="B38" t="str">
            <v>3rd Floor</v>
          </cell>
          <cell r="C38" t="str">
            <v>Project Office</v>
          </cell>
        </row>
        <row r="42">
          <cell r="A42" t="str">
            <v>Office Equipment</v>
          </cell>
        </row>
        <row r="43">
          <cell r="A43">
            <v>1</v>
          </cell>
          <cell r="B43" t="str">
            <v>PABX Equipment</v>
          </cell>
          <cell r="C43" t="str">
            <v>Project Office</v>
          </cell>
        </row>
        <row r="44">
          <cell r="A44">
            <v>2</v>
          </cell>
          <cell r="B44" t="str">
            <v>Smart Board 585</v>
          </cell>
          <cell r="C44" t="str">
            <v>Project Office</v>
          </cell>
        </row>
        <row r="45">
          <cell r="A45">
            <v>3</v>
          </cell>
          <cell r="B45" t="str">
            <v>Floor Stand 585</v>
          </cell>
          <cell r="C45" t="str">
            <v>Project Office</v>
          </cell>
        </row>
        <row r="52">
          <cell r="A52" t="str">
            <v>EDP Equipment</v>
          </cell>
        </row>
        <row r="53">
          <cell r="A53">
            <v>1</v>
          </cell>
          <cell r="B53" t="str">
            <v>Computer</v>
          </cell>
          <cell r="C53" t="str">
            <v>Project Office</v>
          </cell>
          <cell r="D53">
            <v>3</v>
          </cell>
          <cell r="E53" t="str">
            <v>25/8/97</v>
          </cell>
          <cell r="F53" t="str">
            <v>KUBH0201</v>
          </cell>
          <cell r="G53">
            <v>5760</v>
          </cell>
        </row>
        <row r="54">
          <cell r="B54" t="str">
            <v> Scenic Pro C5e</v>
          </cell>
        </row>
        <row r="62">
          <cell r="B62" t="str">
            <v>FIXED ASSETS</v>
          </cell>
        </row>
        <row r="63">
          <cell r="D63" t="str">
            <v>Depreciation</v>
          </cell>
          <cell r="F63" t="str">
            <v>Net </v>
          </cell>
        </row>
        <row r="64">
          <cell r="C64" t="str">
            <v>Cost</v>
          </cell>
          <cell r="D64" t="str">
            <v>Current</v>
          </cell>
          <cell r="E64" t="str">
            <v>Accumulated</v>
          </cell>
          <cell r="F64" t="str">
            <v>Book Value</v>
          </cell>
        </row>
        <row r="65">
          <cell r="C65" t="str">
            <v>RM</v>
          </cell>
          <cell r="D65" t="str">
            <v>RM</v>
          </cell>
          <cell r="E65" t="str">
            <v>RM</v>
          </cell>
          <cell r="F65" t="str">
            <v>RM</v>
          </cell>
        </row>
        <row r="66">
          <cell r="A66" t="str">
            <v> </v>
          </cell>
          <cell r="B66" t="str">
            <v>Renovation</v>
          </cell>
        </row>
        <row r="67">
          <cell r="B67" t="str">
            <v> Office Renovation (Project Office)</v>
          </cell>
          <cell r="C67">
            <v>1359946.3599999999</v>
          </cell>
          <cell r="D67">
            <v>56664.43166666667</v>
          </cell>
          <cell r="E67">
            <v>56664.43166666667</v>
          </cell>
          <cell r="F67">
            <v>1303281.9283333332</v>
          </cell>
        </row>
        <row r="69">
          <cell r="B69" t="str">
            <v>Office Equipment (incl furniture)</v>
          </cell>
        </row>
        <row r="70">
          <cell r="B70" t="str">
            <v>Furniture &amp; fitting</v>
          </cell>
          <cell r="C70">
            <v>535383.23</v>
          </cell>
          <cell r="D70">
            <v>8923.053833333333</v>
          </cell>
          <cell r="E70">
            <v>8923.053833333333</v>
          </cell>
          <cell r="F70">
            <v>526460.1761666667</v>
          </cell>
        </row>
        <row r="71">
          <cell r="B71" t="str">
            <v>Air Condition</v>
          </cell>
          <cell r="C71">
            <v>216206</v>
          </cell>
          <cell r="D71">
            <v>3603.4333333333334</v>
          </cell>
          <cell r="E71">
            <v>3603.4333333333334</v>
          </cell>
          <cell r="F71">
            <v>212602.56666666668</v>
          </cell>
        </row>
        <row r="72">
          <cell r="B72" t="str">
            <v>Office Equipment</v>
          </cell>
          <cell r="C72">
            <v>177104</v>
          </cell>
          <cell r="D72">
            <v>2951.7333333333336</v>
          </cell>
          <cell r="E72">
            <v>2951.7333333333336</v>
          </cell>
          <cell r="F72">
            <v>174152.26666666666</v>
          </cell>
        </row>
        <row r="73">
          <cell r="B73" t="str">
            <v>Total Office Equipmwnt</v>
          </cell>
          <cell r="C73">
            <v>928693.23</v>
          </cell>
          <cell r="D73">
            <v>15478.2205</v>
          </cell>
          <cell r="E73">
            <v>15478.2205</v>
          </cell>
          <cell r="F73">
            <v>913215.0094999999</v>
          </cell>
        </row>
        <row r="75">
          <cell r="B75" t="str">
            <v>EDP Equipment</v>
          </cell>
          <cell r="C75">
            <v>17280</v>
          </cell>
          <cell r="D75">
            <v>480</v>
          </cell>
          <cell r="E75">
            <v>480</v>
          </cell>
          <cell r="F75">
            <v>16800</v>
          </cell>
        </row>
        <row r="84">
          <cell r="D84" t="e">
            <v>#REF!</v>
          </cell>
          <cell r="E84" t="e">
            <v>#REF!</v>
          </cell>
          <cell r="F84" t="e">
            <v>#REF!</v>
          </cell>
        </row>
        <row r="85">
          <cell r="C85">
            <v>3234612.82</v>
          </cell>
          <cell r="D85" t="e">
            <v>#REF!</v>
          </cell>
          <cell r="E85" t="e">
            <v>#REF!</v>
          </cell>
          <cell r="F85" t="e">
            <v>#REF!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A5-1"/>
      <sheetName val="A13"/>
      <sheetName val="A13-1"/>
      <sheetName val="CF"/>
      <sheetName val="BS"/>
      <sheetName val="B1a"/>
      <sheetName val="B1"/>
      <sheetName val="B1-1-1"/>
      <sheetName val="B1-1-2"/>
      <sheetName val="B1-2"/>
      <sheetName val="B1-3"/>
      <sheetName val="B1-3-2"/>
      <sheetName val="B1-3-1"/>
      <sheetName val="B1-4"/>
      <sheetName val="B1-5"/>
      <sheetName val="B1-5-1"/>
      <sheetName val="B2"/>
      <sheetName val="B2-1"/>
      <sheetName val="B3"/>
      <sheetName val="B6"/>
      <sheetName val="C1"/>
      <sheetName val="C5"/>
      <sheetName val="D1"/>
      <sheetName val="F1"/>
      <sheetName val="F1-1"/>
      <sheetName val="F1-2"/>
      <sheetName val="G1"/>
      <sheetName val="G2"/>
      <sheetName val="G3"/>
      <sheetName val="H1"/>
      <sheetName val="K1"/>
      <sheetName val="K2"/>
      <sheetName val="K2-1"/>
      <sheetName val="K3"/>
      <sheetName val="K4"/>
      <sheetName val="K4-1"/>
      <sheetName val="L1"/>
      <sheetName val="M1"/>
      <sheetName val="M2"/>
      <sheetName val="M3"/>
      <sheetName val="PI"/>
      <sheetName val="P2"/>
      <sheetName val="Q"/>
      <sheetName val="D2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   Contents"/>
      <sheetName val="Part O and P"/>
      <sheetName val="1 LeadSchedule"/>
      <sheetName val="2 Sec108"/>
      <sheetName val="3 P&amp;L"/>
      <sheetName val="3A - COGM"/>
      <sheetName val="4 Mftg exp"/>
      <sheetName val="5Bdown"/>
      <sheetName val="6 Analysis"/>
      <sheetName val="RA-Sch.7"/>
      <sheetName val="RA attch"/>
      <sheetName val="   Directors"/>
      <sheetName val="7C-TRANSFER"/>
      <sheetName val="7D-qua-exp"/>
      <sheetName val="Dividend"/>
      <sheetName val="ITA-RA"/>
      <sheetName val="Int-res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   Contents"/>
      <sheetName val="1 LeadSchedule"/>
      <sheetName val="Sch 1A"/>
      <sheetName val="Sch 2 P&amp;L "/>
      <sheetName val="Sch 3 - Deduc"/>
      <sheetName val="4 Analysis"/>
      <sheetName val="   Direc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B BCBB ESC DPMR 2001"/>
      <sheetName val="CB BCBB ESC 2001"/>
      <sheetName val="cashbook-JUL'01"/>
      <sheetName val="Aging Report"/>
      <sheetName val="mbb cb07-01"/>
      <sheetName val="JOURNAL MBB 07-01"/>
      <sheetName val="Ret Payable"/>
      <sheetName val="Asset"/>
      <sheetName val="Cash&amp;Bank"/>
      <sheetName val="HQ - GL Inc"/>
      <sheetName val="JOURNAL 07-01 - BCBB"/>
      <sheetName val="HQ - GL Exp"/>
      <sheetName val="Other Liabilities"/>
      <sheetName val="audit adj"/>
      <sheetName val="JOURNAL 07-01 - BCBB ACC"/>
      <sheetName val="WIP"/>
      <sheetName val="Debtors"/>
      <sheetName val="pcsb(t)"/>
      <sheetName val="Journal"/>
      <sheetName val="SummaryWIP"/>
      <sheetName val="Turnover"/>
      <sheetName val="apptmt of audit adj - p11"/>
      <sheetName val="segregationWIP"/>
      <sheetName val="segregationWIP (2)"/>
      <sheetName val="Zone2 Pub &amp; Govt"/>
      <sheetName val="Apptmt of Staff Insurance"/>
      <sheetName val="Salary"/>
      <sheetName val="Allowance for June'01"/>
      <sheetName val="CostofWorkDone"/>
      <sheetName val="Ret Receivable"/>
      <sheetName val="P&amp;L PjE July '01"/>
      <sheetName val="BS PjE July '01"/>
      <sheetName val="Trial B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 F-2"/>
      <sheetName val="F-3"/>
      <sheetName val="BPR"/>
      <sheetName val="RAT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  Contents"/>
      <sheetName val="1 LeadSchedule"/>
      <sheetName val="2 Sec108"/>
      <sheetName val="3 P&amp;L - 4 Op.Exp"/>
      <sheetName val="3A Turnover 3B COS"/>
      <sheetName val="5 Analysis"/>
      <sheetName val="   Directors"/>
      <sheetName val="Shareholders"/>
      <sheetName val="Dividend"/>
      <sheetName val="ITA-RA"/>
      <sheetName val="Int-rest"/>
      <sheetName val="OTHER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Outstanding"/>
      <sheetName val="F-1"/>
      <sheetName val="F-2"/>
      <sheetName val="F-3"/>
      <sheetName val="F-4"/>
      <sheetName val="F-5"/>
      <sheetName val="A"/>
      <sheetName val="A-10"/>
      <sheetName val="B"/>
      <sheetName val="C"/>
      <sheetName val="L"/>
      <sheetName val="MM"/>
      <sheetName val="U"/>
      <sheetName val="BB"/>
      <sheetName val="BB-5"/>
      <sheetName val="CC"/>
      <sheetName val="FF"/>
      <sheetName val="FF-1"/>
      <sheetName val="FF-2"/>
      <sheetName val="FF-3"/>
      <sheetName val="FF-5"/>
      <sheetName val="XX"/>
      <sheetName val="10-20"/>
      <sheetName val="20-1"/>
      <sheetName val="30"/>
      <sheetName val="30-1"/>
      <sheetName val="70"/>
      <sheetName val="S"/>
      <sheetName val="E"/>
      <sheetName val="P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OS"/>
      <sheetName val="BPR-PL "/>
      <sheetName val="BPR-BS"/>
      <sheetName val="F-1,2"/>
      <sheetName val="F-3"/>
      <sheetName val="F-4"/>
      <sheetName val="F-5"/>
      <sheetName val="F-9"/>
      <sheetName val="F-22"/>
      <sheetName val="F-99"/>
      <sheetName val="A"/>
      <sheetName val="A-1"/>
      <sheetName val="A-10"/>
      <sheetName val="B"/>
      <sheetName val="B-2"/>
      <sheetName val="B-3"/>
      <sheetName val="B-10"/>
      <sheetName val="Sheet1 (2)"/>
      <sheetName val="C"/>
      <sheetName val="L"/>
      <sheetName val="L-2"/>
      <sheetName val="N"/>
      <sheetName val="M MM "/>
      <sheetName val="U dis"/>
      <sheetName val="U"/>
      <sheetName val="U-1"/>
      <sheetName val="U-3"/>
      <sheetName val="U-4"/>
      <sheetName val="U-10"/>
      <sheetName val="AA"/>
      <sheetName val="BB"/>
      <sheetName val="BB-2"/>
      <sheetName val="BB-10"/>
      <sheetName val="BB-17"/>
      <sheetName val="FIN297"/>
      <sheetName val="CC"/>
      <sheetName val="DD"/>
      <sheetName val="DD-1"/>
      <sheetName val="DD-10"/>
      <sheetName val="FF"/>
      <sheetName val="FF-1"/>
      <sheetName val="FF-2"/>
      <sheetName val="FF-3"/>
      <sheetName val="FF-4"/>
      <sheetName val="FF-4(a)"/>
      <sheetName val="10,20"/>
      <sheetName val="10-1"/>
      <sheetName val="20"/>
      <sheetName val="30 "/>
      <sheetName val="31"/>
      <sheetName val="32"/>
      <sheetName val="7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U dis (3)"/>
      <sheetName val="U dis (2)"/>
      <sheetName val="U dis"/>
      <sheetName val="F-1,2 (2)"/>
      <sheetName val="F-3 (2)"/>
      <sheetName val="F-22 (2)"/>
      <sheetName val="F-1,2 (3)"/>
      <sheetName val="F-3 (3)"/>
      <sheetName val="F-1,2"/>
      <sheetName val="F-22 (3)"/>
      <sheetName val="F-3"/>
      <sheetName val="F-22"/>
      <sheetName val="CF-4 "/>
      <sheetName val="CF-1,2"/>
      <sheetName val="CF-3"/>
      <sheetName val="CF-4"/>
      <sheetName val="U-4"/>
      <sheetName val="notes"/>
      <sheetName val="ccf"/>
      <sheetName val="Sheet6"/>
      <sheetName val="Sheet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pet"/>
      <sheetName val="Fixtures and Fittings"/>
      <sheetName val="Security"/>
      <sheetName val="Furniture "/>
      <sheetName val="Land Building"/>
      <sheetName val="Computer"/>
      <sheetName val="Leasehold improvement"/>
      <sheetName val="Motor vehicle"/>
      <sheetName val="SUMMARY"/>
      <sheetName val="U-1"/>
      <sheetName val="Work in progress"/>
      <sheetName val="Work in progress -reclas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easehold improveme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P Summary"/>
      <sheetName val="NPF&gt;10m"/>
      <sheetName val="NPF&gt;5m"/>
      <sheetName val="NPF&gt;1m"/>
      <sheetName val="NPF Random"/>
      <sheetName val="Top 25 custom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4"/>
  <sheetViews>
    <sheetView tabSelected="1" view="pageBreakPreview" zoomScaleSheetLayoutView="100" workbookViewId="0" topLeftCell="A1">
      <pane xSplit="3" ySplit="10" topLeftCell="D39" activePane="bottomRight" state="frozen"/>
      <selection pane="topLeft" activeCell="F28" sqref="F28"/>
      <selection pane="topRight" activeCell="F28" sqref="F28"/>
      <selection pane="bottomLeft" activeCell="F28" sqref="F28"/>
      <selection pane="bottomRight" activeCell="J44" sqref="J44"/>
    </sheetView>
  </sheetViews>
  <sheetFormatPr defaultColWidth="9.140625" defaultRowHeight="12.75"/>
  <cols>
    <col min="1" max="1" width="3.8515625" style="0" customWidth="1"/>
    <col min="2" max="2" width="8.7109375" style="0" customWidth="1"/>
    <col min="3" max="3" width="44.8515625" style="0" customWidth="1"/>
    <col min="4" max="4" width="5.7109375" style="0" customWidth="1"/>
    <col min="5" max="5" width="1.7109375" style="0" customWidth="1"/>
    <col min="6" max="6" width="16.421875" style="0" customWidth="1"/>
    <col min="7" max="7" width="0.9921875" style="0" customWidth="1"/>
    <col min="8" max="8" width="16.421875" style="0" customWidth="1"/>
    <col min="10" max="10" width="14.00390625" style="0" bestFit="1" customWidth="1"/>
  </cols>
  <sheetData>
    <row r="1" spans="2:8" ht="20.25">
      <c r="B1" s="126" t="s">
        <v>0</v>
      </c>
      <c r="C1" s="126"/>
      <c r="D1" s="126"/>
      <c r="E1" s="126"/>
      <c r="F1" s="126"/>
      <c r="G1" s="126"/>
      <c r="H1" s="126"/>
    </row>
    <row r="2" spans="2:8" ht="12.75" customHeight="1">
      <c r="B2" s="2" t="s">
        <v>1</v>
      </c>
      <c r="C2" s="3"/>
      <c r="D2" s="3"/>
      <c r="E2" s="3"/>
      <c r="F2" s="3"/>
      <c r="G2" s="3"/>
      <c r="H2" s="3"/>
    </row>
    <row r="4" spans="2:8" ht="16.5">
      <c r="B4" s="125" t="s">
        <v>2</v>
      </c>
      <c r="C4" s="125"/>
      <c r="D4" s="125"/>
      <c r="E4" s="125"/>
      <c r="F4" s="125"/>
      <c r="G4" s="125"/>
      <c r="H4" s="125"/>
    </row>
    <row r="5" spans="2:8" ht="9" customHeight="1" thickBot="1">
      <c r="B5" s="4"/>
      <c r="C5" s="4"/>
      <c r="D5" s="4"/>
      <c r="E5" s="4"/>
      <c r="F5" s="4"/>
      <c r="G5" s="4"/>
      <c r="H5" s="4"/>
    </row>
    <row r="6" ht="13.5" thickTop="1"/>
    <row r="7" spans="4:8" ht="12.75">
      <c r="D7" s="5"/>
      <c r="E7" s="5"/>
      <c r="F7" s="6" t="s">
        <v>3</v>
      </c>
      <c r="G7" s="5"/>
      <c r="H7" s="6" t="s">
        <v>3</v>
      </c>
    </row>
    <row r="8" spans="4:8" ht="12.75">
      <c r="D8" s="5"/>
      <c r="E8" s="5"/>
      <c r="F8" s="7" t="s">
        <v>4</v>
      </c>
      <c r="G8" s="5"/>
      <c r="H8" s="7" t="s">
        <v>5</v>
      </c>
    </row>
    <row r="9" spans="4:8" ht="12.75">
      <c r="D9" s="8"/>
      <c r="E9" s="5"/>
      <c r="F9" s="9" t="s">
        <v>6</v>
      </c>
      <c r="G9" s="10"/>
      <c r="H9" s="9" t="s">
        <v>6</v>
      </c>
    </row>
    <row r="10" spans="2:8" ht="13.5" thickBot="1">
      <c r="B10" s="11"/>
      <c r="D10" s="12" t="s">
        <v>7</v>
      </c>
      <c r="E10" s="5"/>
      <c r="F10" s="13" t="s">
        <v>8</v>
      </c>
      <c r="G10" s="10"/>
      <c r="H10" s="13" t="s">
        <v>9</v>
      </c>
    </row>
    <row r="11" spans="2:7" ht="12.75">
      <c r="B11" s="11" t="s">
        <v>10</v>
      </c>
      <c r="D11" s="14"/>
      <c r="G11" s="15"/>
    </row>
    <row r="12" spans="2:7" ht="12.75">
      <c r="B12" s="11"/>
      <c r="D12" s="14"/>
      <c r="G12" s="15"/>
    </row>
    <row r="13" spans="2:8" ht="12.75">
      <c r="B13" t="s">
        <v>11</v>
      </c>
      <c r="D13" s="14"/>
      <c r="F13" s="16">
        <f>+'[10]cnsl BS'!V11</f>
        <v>1377159</v>
      </c>
      <c r="G13" s="17"/>
      <c r="H13" s="16">
        <f>+'[10]cnsl BS'!X11</f>
        <v>2877390</v>
      </c>
    </row>
    <row r="14" spans="2:8" ht="12.75">
      <c r="B14" t="s">
        <v>12</v>
      </c>
      <c r="D14" s="14"/>
      <c r="F14" s="16">
        <f>+'[10]cnsl BS'!V13</f>
        <v>718859</v>
      </c>
      <c r="G14" s="17"/>
      <c r="H14" s="16">
        <f>+'[10]cnsl BS'!X13</f>
        <v>633799</v>
      </c>
    </row>
    <row r="15" spans="2:8" ht="12.75">
      <c r="B15" t="s">
        <v>13</v>
      </c>
      <c r="D15" s="14"/>
      <c r="F15" s="16"/>
      <c r="G15" s="17"/>
      <c r="H15" s="16"/>
    </row>
    <row r="16" spans="2:8" ht="12.75">
      <c r="B16" s="18" t="s">
        <v>14</v>
      </c>
      <c r="D16" s="14" t="s">
        <v>15</v>
      </c>
      <c r="F16" s="16">
        <f>+'[10]xply nts'!M24</f>
        <v>790348</v>
      </c>
      <c r="G16" s="19"/>
      <c r="H16" s="20">
        <f>+'[10]xply nts'!O24</f>
        <v>1149759</v>
      </c>
    </row>
    <row r="17" spans="2:8" ht="12.75">
      <c r="B17" s="18" t="s">
        <v>16</v>
      </c>
      <c r="D17" s="14" t="s">
        <v>17</v>
      </c>
      <c r="F17" s="16">
        <f>+'[10]xply nts'!M57</f>
        <v>1477183</v>
      </c>
      <c r="G17" s="19"/>
      <c r="H17" s="20">
        <f>+'[10]xply nts'!O57</f>
        <v>3346797</v>
      </c>
    </row>
    <row r="18" spans="2:8" ht="12.75">
      <c r="B18" s="18" t="s">
        <v>18</v>
      </c>
      <c r="D18" s="14" t="s">
        <v>19</v>
      </c>
      <c r="F18" s="16">
        <f>+'[10]xply nts'!M88</f>
        <v>2780436</v>
      </c>
      <c r="G18" s="19"/>
      <c r="H18" s="20">
        <f>+'[10]xply nts'!O88</f>
        <v>246357</v>
      </c>
    </row>
    <row r="19" spans="2:8" ht="12.75">
      <c r="B19" t="s">
        <v>20</v>
      </c>
      <c r="D19" s="14" t="s">
        <v>21</v>
      </c>
      <c r="F19" s="16">
        <f>+'[10]xply nts'!M116</f>
        <v>9234351</v>
      </c>
      <c r="G19" s="19"/>
      <c r="H19" s="16">
        <f>+'[10]xply nts'!O116</f>
        <v>9212896</v>
      </c>
    </row>
    <row r="20" spans="2:8" ht="12.75">
      <c r="B20" t="s">
        <v>22</v>
      </c>
      <c r="D20" s="14"/>
      <c r="F20" s="16">
        <f>+'[10]cnsl BS'!V23</f>
        <v>17493</v>
      </c>
      <c r="G20" s="19"/>
      <c r="H20" s="16">
        <f>+'[10]cnsl BS'!X23</f>
        <v>19320</v>
      </c>
    </row>
    <row r="21" spans="2:8" ht="12.75">
      <c r="B21" t="s">
        <v>23</v>
      </c>
      <c r="D21" s="14"/>
      <c r="F21" s="16">
        <f>+'[10]cnsl BS'!V26</f>
        <v>19040</v>
      </c>
      <c r="G21" s="19"/>
      <c r="H21" s="16">
        <f>+'[10]cnsl BS'!X26</f>
        <v>9069</v>
      </c>
    </row>
    <row r="22" spans="2:8" ht="12.75">
      <c r="B22" t="s">
        <v>24</v>
      </c>
      <c r="D22" s="14"/>
      <c r="F22" s="16">
        <f>+'[10]cnsl BS'!V27</f>
        <v>399143</v>
      </c>
      <c r="G22" s="19"/>
      <c r="H22" s="16">
        <f>+'[10]cnsl BS'!X27</f>
        <v>177200</v>
      </c>
    </row>
    <row r="23" spans="2:8" ht="12.75">
      <c r="B23" t="s">
        <v>25</v>
      </c>
      <c r="D23" s="14"/>
      <c r="F23" s="16">
        <f>+'[10]cnsl BS'!V34</f>
        <v>7683</v>
      </c>
      <c r="G23" s="19"/>
      <c r="H23" s="16">
        <f>+'[10]cnsl BS'!X34</f>
        <v>6384</v>
      </c>
    </row>
    <row r="24" spans="2:8" ht="12.75">
      <c r="B24" t="s">
        <v>26</v>
      </c>
      <c r="D24" s="14"/>
      <c r="F24" s="16">
        <f>+'[10]cnsl BS'!V42</f>
        <v>2072</v>
      </c>
      <c r="G24" s="19"/>
      <c r="H24" s="16">
        <f>+'[10]cnsl BS'!X42</f>
        <v>4107</v>
      </c>
    </row>
    <row r="25" spans="2:8" ht="12.75">
      <c r="B25" t="s">
        <v>27</v>
      </c>
      <c r="D25" s="14"/>
      <c r="F25" s="16">
        <f>+'[10]cnsl BS'!V48</f>
        <v>462650</v>
      </c>
      <c r="G25" s="19"/>
      <c r="H25" s="16">
        <f>+'[10]cnsl BS'!X48</f>
        <v>428468</v>
      </c>
    </row>
    <row r="26" spans="2:8" ht="12.75">
      <c r="B26" t="s">
        <v>28</v>
      </c>
      <c r="D26" s="14"/>
      <c r="F26" s="16">
        <f>+'[10]cnsl BS'!V51</f>
        <v>100</v>
      </c>
      <c r="G26" s="19"/>
      <c r="H26" s="16">
        <f>+'[10]cnsl BS'!X51</f>
        <v>100</v>
      </c>
    </row>
    <row r="27" spans="2:8" ht="12.75">
      <c r="B27" t="s">
        <v>29</v>
      </c>
      <c r="D27" s="14"/>
      <c r="F27" s="16">
        <f>+'[10]cnsl BS'!V52</f>
        <v>418826</v>
      </c>
      <c r="G27" s="19"/>
      <c r="H27" s="16">
        <f>+'[10]cnsl BS'!X52</f>
        <v>396326</v>
      </c>
    </row>
    <row r="28" spans="4:8" ht="12.75" customHeight="1">
      <c r="D28" s="14"/>
      <c r="F28" s="21"/>
      <c r="G28" s="19"/>
      <c r="H28" s="21"/>
    </row>
    <row r="29" spans="2:11" ht="13.5" thickBot="1">
      <c r="B29" s="5" t="s">
        <v>30</v>
      </c>
      <c r="D29" s="14"/>
      <c r="F29" s="22">
        <f>SUM(F13:F27)</f>
        <v>17705343</v>
      </c>
      <c r="G29" s="19"/>
      <c r="H29" s="22">
        <f>+SUM(H13:H27)</f>
        <v>18507972</v>
      </c>
      <c r="I29" s="23"/>
      <c r="J29" s="21"/>
      <c r="K29" s="24"/>
    </row>
    <row r="30" spans="4:10" ht="12.75">
      <c r="D30" s="14"/>
      <c r="F30" s="17"/>
      <c r="G30" s="19"/>
      <c r="H30" s="17"/>
      <c r="J30" s="21"/>
    </row>
    <row r="31" spans="2:10" ht="12.75">
      <c r="B31" s="11" t="s">
        <v>31</v>
      </c>
      <c r="D31" s="14"/>
      <c r="F31" s="17"/>
      <c r="G31" s="19"/>
      <c r="H31" s="17"/>
      <c r="J31" s="21"/>
    </row>
    <row r="32" spans="4:10" ht="12.75">
      <c r="D32" s="14"/>
      <c r="F32" s="25"/>
      <c r="G32" s="19"/>
      <c r="H32" s="17"/>
      <c r="J32" s="21"/>
    </row>
    <row r="33" spans="2:10" ht="12.75">
      <c r="B33" t="s">
        <v>32</v>
      </c>
      <c r="D33" s="14" t="s">
        <v>33</v>
      </c>
      <c r="F33" s="16">
        <f>+'[10]xply nts'!M313</f>
        <v>12888788</v>
      </c>
      <c r="G33" s="19"/>
      <c r="H33" s="16">
        <f>+'[10]cnsl BS'!X66</f>
        <v>13238227</v>
      </c>
      <c r="J33" s="21"/>
    </row>
    <row r="34" spans="2:10" ht="12.75">
      <c r="B34" t="s">
        <v>34</v>
      </c>
      <c r="D34" s="14" t="s">
        <v>35</v>
      </c>
      <c r="F34" s="16">
        <f>+'[10]xply nts'!M340</f>
        <v>393738</v>
      </c>
      <c r="G34" s="19"/>
      <c r="H34" s="16">
        <f>+'[10]cnsl BS'!X68</f>
        <v>1352919</v>
      </c>
      <c r="J34" s="21"/>
    </row>
    <row r="35" spans="2:10" ht="12.75">
      <c r="B35" t="s">
        <v>36</v>
      </c>
      <c r="D35" s="14"/>
      <c r="F35" s="16">
        <f>+'[10]cnsl BS'!V71</f>
        <v>92559</v>
      </c>
      <c r="G35" s="19"/>
      <c r="H35" s="16">
        <f>+'[10]cnsl BS'!X71</f>
        <v>86471</v>
      </c>
      <c r="J35" s="21"/>
    </row>
    <row r="36" spans="2:10" ht="12.75">
      <c r="B36" t="s">
        <v>37</v>
      </c>
      <c r="D36" s="14"/>
      <c r="F36" s="16">
        <f>+'[10]cnsl BS'!V73</f>
        <v>898992</v>
      </c>
      <c r="G36" s="19"/>
      <c r="H36" s="16">
        <f>+'[10]cnsl BS'!X73</f>
        <v>389240</v>
      </c>
      <c r="J36" s="21"/>
    </row>
    <row r="37" spans="2:10" ht="12.75">
      <c r="B37" t="s">
        <v>38</v>
      </c>
      <c r="D37" s="14"/>
      <c r="F37" s="16">
        <f>+'[10]cnsl BS'!V78</f>
        <v>6029</v>
      </c>
      <c r="G37" s="19"/>
      <c r="H37" s="16">
        <f>+'[10]cnsl BS'!X78</f>
        <v>10251</v>
      </c>
      <c r="J37" s="21"/>
    </row>
    <row r="38" spans="2:10" ht="12.75">
      <c r="B38" t="s">
        <v>39</v>
      </c>
      <c r="D38" s="14"/>
      <c r="F38" s="16">
        <f>+'[10]cnsl BS'!V80</f>
        <v>5101</v>
      </c>
      <c r="G38" s="19"/>
      <c r="H38" s="16">
        <f>+'[10]cnsl BS'!X80</f>
        <v>6947</v>
      </c>
      <c r="J38" s="21"/>
    </row>
    <row r="39" spans="2:10" ht="12.75">
      <c r="B39" s="5" t="s">
        <v>40</v>
      </c>
      <c r="D39" s="14"/>
      <c r="F39" s="26">
        <f>SUM(F33:F38)</f>
        <v>14285207</v>
      </c>
      <c r="G39" s="19"/>
      <c r="H39" s="27">
        <f>+SUM(H33:H38)</f>
        <v>15084055</v>
      </c>
      <c r="J39" s="21"/>
    </row>
    <row r="40" spans="4:10" ht="12.75">
      <c r="D40" s="14"/>
      <c r="F40" s="16"/>
      <c r="G40" s="19"/>
      <c r="H40" s="21"/>
      <c r="J40" s="21"/>
    </row>
    <row r="41" spans="2:10" ht="12.75">
      <c r="B41" t="s">
        <v>41</v>
      </c>
      <c r="D41" s="14"/>
      <c r="F41" s="16">
        <f>+'[10]cnsl BS'!V87</f>
        <v>562965</v>
      </c>
      <c r="G41" s="19"/>
      <c r="H41" s="16">
        <f>+'[10]cnsl BS'!X87</f>
        <v>562965</v>
      </c>
      <c r="J41" s="21"/>
    </row>
    <row r="42" spans="2:10" ht="12.75">
      <c r="B42" t="s">
        <v>42</v>
      </c>
      <c r="D42" s="14"/>
      <c r="F42" s="16">
        <f>+SUM('[10]cnsl BS'!V91:V101)</f>
        <v>435818</v>
      </c>
      <c r="G42" s="19"/>
      <c r="H42" s="20">
        <f>+SUM('[10]cnsl BS'!X91:X101)</f>
        <v>523572</v>
      </c>
      <c r="J42" s="21"/>
    </row>
    <row r="43" spans="2:11" ht="12.75">
      <c r="B43" s="5" t="s">
        <v>43</v>
      </c>
      <c r="D43" s="14"/>
      <c r="F43" s="27">
        <f>+SUM(F41:F42)</f>
        <v>998783</v>
      </c>
      <c r="G43" s="19"/>
      <c r="H43" s="27">
        <f>+SUM(H41:H42)</f>
        <v>1086537</v>
      </c>
      <c r="I43" s="23"/>
      <c r="J43" s="21"/>
      <c r="K43" s="24"/>
    </row>
    <row r="44" spans="4:8" ht="12.75">
      <c r="D44" s="14"/>
      <c r="F44" s="17"/>
      <c r="G44" s="19"/>
      <c r="H44" s="21"/>
    </row>
    <row r="45" spans="2:8" ht="12.75">
      <c r="B45" t="s">
        <v>44</v>
      </c>
      <c r="D45" s="14"/>
      <c r="F45" s="21">
        <f>+'[10]cnsl BS'!V110</f>
        <v>1999882</v>
      </c>
      <c r="G45" s="19"/>
      <c r="H45" s="21">
        <f>+'[10]cnsl BS'!X110</f>
        <v>1940993</v>
      </c>
    </row>
    <row r="46" spans="2:8" ht="12.75">
      <c r="B46" t="s">
        <v>45</v>
      </c>
      <c r="D46" s="14"/>
      <c r="F46" s="21">
        <f>+'[10]cnsl BS'!V111</f>
        <v>251627</v>
      </c>
      <c r="G46" s="19"/>
      <c r="H46" s="21">
        <f>+'[10]cnsl BS'!X111</f>
        <v>231431</v>
      </c>
    </row>
    <row r="47" spans="2:8" ht="12.75">
      <c r="B47" s="5" t="s">
        <v>46</v>
      </c>
      <c r="D47" s="14"/>
      <c r="F47" s="27">
        <f>+SUM(F45:F46)</f>
        <v>2251509</v>
      </c>
      <c r="G47" s="19"/>
      <c r="H47" s="27">
        <f>+SUM(H45:H46)</f>
        <v>2172424</v>
      </c>
    </row>
    <row r="48" spans="4:8" ht="12.75">
      <c r="D48" s="14"/>
      <c r="F48" s="17"/>
      <c r="G48" s="19"/>
      <c r="H48" s="21"/>
    </row>
    <row r="49" spans="2:8" ht="12.75">
      <c r="B49" s="5" t="s">
        <v>47</v>
      </c>
      <c r="D49" s="14"/>
      <c r="F49" s="21">
        <f>+'[10]cnsl BS'!V115</f>
        <v>169844</v>
      </c>
      <c r="G49" s="19"/>
      <c r="H49" s="21">
        <f>+'[10]cnsl BS'!X115</f>
        <v>164956</v>
      </c>
    </row>
    <row r="50" spans="4:8" ht="12.75">
      <c r="D50" s="14"/>
      <c r="F50" s="17"/>
      <c r="G50" s="19"/>
      <c r="H50" s="21"/>
    </row>
    <row r="51" spans="2:8" ht="13.5" thickBot="1">
      <c r="B51" s="5" t="s">
        <v>48</v>
      </c>
      <c r="D51" s="14"/>
      <c r="F51" s="22">
        <f>+F49+F47+F43+F39</f>
        <v>17705343</v>
      </c>
      <c r="G51" s="19"/>
      <c r="H51" s="22">
        <f>+H49+H47+H43+H39</f>
        <v>18507972</v>
      </c>
    </row>
    <row r="52" spans="4:8" ht="12.75">
      <c r="D52" s="14"/>
      <c r="F52" s="17"/>
      <c r="G52" s="19"/>
      <c r="H52" s="17"/>
    </row>
    <row r="53" spans="2:8" ht="12.75">
      <c r="B53" s="11" t="s">
        <v>49</v>
      </c>
      <c r="D53" s="14" t="s">
        <v>50</v>
      </c>
      <c r="F53" s="28">
        <f>+'[10]xply nts'!I616</f>
        <v>5033379</v>
      </c>
      <c r="G53" s="29"/>
      <c r="H53" s="28">
        <f>+'[10]xply nts'!O616</f>
        <v>4594983</v>
      </c>
    </row>
    <row r="54" spans="4:8" ht="6.75" customHeight="1">
      <c r="D54" s="14"/>
      <c r="F54" s="17"/>
      <c r="G54" s="17"/>
      <c r="H54" s="17"/>
    </row>
    <row r="55" spans="2:9" ht="12.75">
      <c r="B55" t="s">
        <v>220</v>
      </c>
      <c r="D55" s="14"/>
      <c r="G55" s="31"/>
      <c r="I55" s="23"/>
    </row>
    <row r="56" spans="2:9" ht="12.75">
      <c r="B56" t="s">
        <v>221</v>
      </c>
      <c r="D56" s="14"/>
      <c r="F56" s="30">
        <f>F43/F41</f>
        <v>1.7741475935448918</v>
      </c>
      <c r="G56" s="31"/>
      <c r="H56" s="30">
        <f>H43/H41</f>
        <v>1.9300258453012176</v>
      </c>
      <c r="I56" s="23"/>
    </row>
    <row r="57" spans="4:9" ht="12.75">
      <c r="D57" s="14"/>
      <c r="F57" s="30"/>
      <c r="G57" s="31"/>
      <c r="H57" s="30"/>
      <c r="I57" s="23"/>
    </row>
    <row r="58" spans="4:8" ht="12.75">
      <c r="D58" s="14"/>
      <c r="F58" s="17"/>
      <c r="G58" s="17"/>
      <c r="H58" s="17"/>
    </row>
    <row r="59" spans="2:8" ht="12.75">
      <c r="B59" s="127" t="s">
        <v>51</v>
      </c>
      <c r="C59" s="127"/>
      <c r="D59" s="127"/>
      <c r="E59" s="127"/>
      <c r="F59" s="127"/>
      <c r="G59" s="127"/>
      <c r="H59" s="127"/>
    </row>
    <row r="60" spans="2:8" ht="12.75">
      <c r="B60" s="127"/>
      <c r="C60" s="127"/>
      <c r="D60" s="127"/>
      <c r="E60" s="127"/>
      <c r="F60" s="127"/>
      <c r="G60" s="127"/>
      <c r="H60" s="127"/>
    </row>
    <row r="61" spans="6:8" ht="12.75">
      <c r="F61" s="17"/>
      <c r="G61" s="17"/>
      <c r="H61" s="17"/>
    </row>
    <row r="62" spans="6:8" ht="12.75">
      <c r="F62" s="32">
        <f>+F51-F29</f>
        <v>0</v>
      </c>
      <c r="G62" s="17"/>
      <c r="H62" s="17">
        <f>+H51-H29</f>
        <v>0</v>
      </c>
    </row>
    <row r="63" spans="6:8" ht="12.75">
      <c r="F63" s="17"/>
      <c r="G63" s="17"/>
      <c r="H63" s="17"/>
    </row>
    <row r="64" ht="12.75">
      <c r="F64" s="33"/>
    </row>
  </sheetData>
  <mergeCells count="3">
    <mergeCell ref="B4:H4"/>
    <mergeCell ref="B1:H1"/>
    <mergeCell ref="B59:H60"/>
  </mergeCells>
  <printOptions/>
  <pageMargins left="0.71" right="0.67" top="0.8" bottom="0.79" header="0.5" footer="0.5"/>
  <pageSetup horizontalDpi="600" verticalDpi="600" orientation="portrait" paperSize="9" scale="93" r:id="rId1"/>
  <headerFooter alignWithMargins="0">
    <oddFooter>&amp;R&amp;"Times New Roman,Regular"1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77"/>
  <sheetViews>
    <sheetView view="pageBreakPreview" zoomScaleSheetLayoutView="100" workbookViewId="0" topLeftCell="A1">
      <pane xSplit="3" ySplit="12" topLeftCell="D56" activePane="bottomRight" state="frozen"/>
      <selection pane="topLeft" activeCell="F28" sqref="F28"/>
      <selection pane="topRight" activeCell="F28" sqref="F28"/>
      <selection pane="bottomLeft" activeCell="F28" sqref="F28"/>
      <selection pane="bottomRight" activeCell="D58" sqref="D58"/>
    </sheetView>
  </sheetViews>
  <sheetFormatPr defaultColWidth="9.140625" defaultRowHeight="12.75"/>
  <cols>
    <col min="1" max="1" width="3.421875" style="0" customWidth="1"/>
    <col min="2" max="2" width="2.57421875" style="0" customWidth="1"/>
    <col min="3" max="3" width="19.28125" style="0" customWidth="1"/>
    <col min="4" max="4" width="23.421875" style="0" customWidth="1"/>
    <col min="5" max="5" width="7.57421875" style="0" customWidth="1"/>
    <col min="6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10.7109375" style="0" customWidth="1"/>
    <col min="12" max="12" width="1.7109375" style="0" customWidth="1"/>
    <col min="13" max="13" width="10.7109375" style="0" customWidth="1"/>
    <col min="15" max="15" width="11.28125" style="34" bestFit="1" customWidth="1"/>
  </cols>
  <sheetData>
    <row r="1" spans="2:13" ht="18" customHeight="1">
      <c r="B1" s="126" t="s">
        <v>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2:13" ht="12.75" customHeight="1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7.5" customHeight="1"/>
    <row r="4" spans="2:13" ht="16.5" customHeight="1">
      <c r="B4" s="131" t="s">
        <v>52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2:13" ht="16.5" customHeight="1">
      <c r="B5" s="131" t="s">
        <v>53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2:13" ht="6" customHeight="1" thickBo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7:15" ht="13.5" thickTop="1">
      <c r="G7" s="36"/>
      <c r="H7" s="36"/>
      <c r="I7" s="36"/>
      <c r="J7" s="36"/>
      <c r="K7" s="133" t="s">
        <v>54</v>
      </c>
      <c r="L7" s="133"/>
      <c r="M7" s="133"/>
      <c r="O7" s="37"/>
    </row>
    <row r="8" spans="7:15" ht="12.75">
      <c r="G8" s="132" t="s">
        <v>55</v>
      </c>
      <c r="H8" s="132"/>
      <c r="I8" s="132"/>
      <c r="J8" s="36"/>
      <c r="K8" s="132" t="s">
        <v>56</v>
      </c>
      <c r="L8" s="132"/>
      <c r="M8" s="132"/>
      <c r="O8" s="37"/>
    </row>
    <row r="9" spans="7:15" ht="13.5" thickBot="1">
      <c r="G9" s="129" t="s">
        <v>57</v>
      </c>
      <c r="H9" s="130"/>
      <c r="I9" s="130"/>
      <c r="J9" s="10"/>
      <c r="K9" s="129" t="s">
        <v>57</v>
      </c>
      <c r="L9" s="130"/>
      <c r="M9" s="130"/>
      <c r="O9" s="38"/>
    </row>
    <row r="10" spans="7:15" ht="12.75">
      <c r="G10" s="39">
        <v>2006</v>
      </c>
      <c r="H10" s="40"/>
      <c r="I10" s="39">
        <v>2005</v>
      </c>
      <c r="J10" s="41"/>
      <c r="K10" s="39">
        <v>2006</v>
      </c>
      <c r="L10" s="6"/>
      <c r="M10" s="6">
        <v>2005</v>
      </c>
      <c r="O10" s="42"/>
    </row>
    <row r="11" spans="7:15" ht="12.75">
      <c r="G11" s="9" t="s">
        <v>58</v>
      </c>
      <c r="H11" s="41"/>
      <c r="I11" s="9" t="s">
        <v>58</v>
      </c>
      <c r="J11" s="41"/>
      <c r="K11" s="9" t="s">
        <v>58</v>
      </c>
      <c r="L11" s="9"/>
      <c r="M11" s="9" t="s">
        <v>58</v>
      </c>
      <c r="O11" s="43"/>
    </row>
    <row r="12" spans="5:15" ht="12.75">
      <c r="E12" s="44" t="s">
        <v>7</v>
      </c>
      <c r="G12" s="45" t="s">
        <v>8</v>
      </c>
      <c r="H12" s="41"/>
      <c r="I12" s="45" t="s">
        <v>8</v>
      </c>
      <c r="J12" s="41"/>
      <c r="K12" s="45" t="s">
        <v>8</v>
      </c>
      <c r="L12" s="9"/>
      <c r="M12" s="45" t="s">
        <v>8</v>
      </c>
      <c r="O12" s="43"/>
    </row>
    <row r="13" spans="7:15" ht="12.75">
      <c r="G13" s="36"/>
      <c r="H13" s="46"/>
      <c r="I13" s="36"/>
      <c r="J13" s="46"/>
      <c r="K13" s="36"/>
      <c r="L13" s="46"/>
      <c r="M13" s="36"/>
      <c r="O13" s="47"/>
    </row>
    <row r="14" spans="2:15" ht="12.75">
      <c r="B14" t="s">
        <v>59</v>
      </c>
      <c r="E14" s="14"/>
      <c r="G14" s="36"/>
      <c r="H14" s="48"/>
      <c r="I14" s="36"/>
      <c r="M14" s="36"/>
      <c r="O14" s="47"/>
    </row>
    <row r="15" spans="3:15" ht="12.75">
      <c r="C15" t="s">
        <v>60</v>
      </c>
      <c r="E15" s="14" t="s">
        <v>61</v>
      </c>
      <c r="G15" s="16">
        <f>+'[10]xply nts'!M363</f>
        <v>186113</v>
      </c>
      <c r="H15" s="49"/>
      <c r="I15" s="16">
        <f>+'[10]xply nts'!O363</f>
        <v>166731</v>
      </c>
      <c r="J15" s="21"/>
      <c r="K15" s="21">
        <f>+'[10]xply nts'!Q363</f>
        <v>590430</v>
      </c>
      <c r="L15" s="21"/>
      <c r="M15" s="21">
        <f>+'[10]xply nts'!S363</f>
        <v>531136</v>
      </c>
      <c r="O15" s="47"/>
    </row>
    <row r="16" spans="5:15" ht="9" customHeight="1">
      <c r="E16" s="14"/>
      <c r="G16" s="36"/>
      <c r="H16" s="48"/>
      <c r="I16" s="36"/>
      <c r="M16" s="50"/>
      <c r="O16" s="47"/>
    </row>
    <row r="17" spans="2:15" ht="12.75">
      <c r="B17" t="s">
        <v>59</v>
      </c>
      <c r="E17" s="14"/>
      <c r="G17" s="16"/>
      <c r="H17" s="51"/>
      <c r="I17" s="16"/>
      <c r="J17" s="17"/>
      <c r="M17" s="24"/>
      <c r="O17" s="47"/>
    </row>
    <row r="18" spans="3:16" ht="12.75">
      <c r="C18" t="s">
        <v>62</v>
      </c>
      <c r="E18" s="14" t="s">
        <v>63</v>
      </c>
      <c r="G18" s="16">
        <f>+'[10]xply nts'!M492</f>
        <v>113990</v>
      </c>
      <c r="H18" s="51"/>
      <c r="I18" s="16">
        <f>+'[10]xply nts'!O492</f>
        <v>69240</v>
      </c>
      <c r="J18" s="17"/>
      <c r="K18" s="21">
        <f>+'[10]xply nts'!Q492</f>
        <v>269208</v>
      </c>
      <c r="L18" s="21"/>
      <c r="M18" s="21">
        <f>+'[10]xply nts'!S492</f>
        <v>184638</v>
      </c>
      <c r="O18" s="52"/>
      <c r="P18" s="53"/>
    </row>
    <row r="19" spans="5:16" ht="9" customHeight="1">
      <c r="E19" s="14"/>
      <c r="G19" s="16"/>
      <c r="H19" s="51"/>
      <c r="I19" s="16"/>
      <c r="J19" s="17"/>
      <c r="M19" s="50"/>
      <c r="P19" s="54"/>
    </row>
    <row r="20" spans="2:16" ht="12.75">
      <c r="B20" s="36" t="s">
        <v>64</v>
      </c>
      <c r="E20" s="14" t="s">
        <v>65</v>
      </c>
      <c r="G20" s="16">
        <f>-'[10]xply nts'!M511</f>
        <v>-171884</v>
      </c>
      <c r="H20" s="51"/>
      <c r="I20" s="16">
        <f>-'[10]xply nts'!O511</f>
        <v>-62048</v>
      </c>
      <c r="J20" s="17"/>
      <c r="K20" s="16">
        <f>-'[10]xply nts'!Q511</f>
        <v>-369470</v>
      </c>
      <c r="L20" s="17"/>
      <c r="M20" s="16">
        <f>-'[10]xply nts'!S511</f>
        <v>-181321</v>
      </c>
      <c r="O20" s="52"/>
      <c r="P20" s="54"/>
    </row>
    <row r="21" spans="2:16" ht="9" customHeight="1">
      <c r="B21" s="36"/>
      <c r="E21" s="14"/>
      <c r="G21" s="16"/>
      <c r="H21" s="51"/>
      <c r="I21" s="16"/>
      <c r="J21" s="17"/>
      <c r="K21" s="21"/>
      <c r="L21" s="17"/>
      <c r="M21" s="16"/>
      <c r="P21" s="54"/>
    </row>
    <row r="22" spans="2:16" ht="12.75">
      <c r="B22" t="s">
        <v>66</v>
      </c>
      <c r="E22" s="14"/>
      <c r="G22" s="16">
        <f>+K22</f>
        <v>0</v>
      </c>
      <c r="H22" s="51"/>
      <c r="I22" s="16">
        <f>+M22</f>
        <v>0</v>
      </c>
      <c r="J22" s="17"/>
      <c r="K22" s="21">
        <v>0</v>
      </c>
      <c r="L22" s="17"/>
      <c r="M22" s="16">
        <v>0</v>
      </c>
      <c r="O22" s="52"/>
      <c r="P22" s="54"/>
    </row>
    <row r="23" spans="5:15" ht="9" customHeight="1">
      <c r="E23" s="14"/>
      <c r="G23" s="16"/>
      <c r="H23" s="51"/>
      <c r="I23" s="16"/>
      <c r="J23" s="17"/>
      <c r="K23" s="21"/>
      <c r="L23" s="17"/>
      <c r="M23" s="16"/>
      <c r="O23" s="47"/>
    </row>
    <row r="24" spans="2:15" ht="12.75">
      <c r="B24" t="s">
        <v>67</v>
      </c>
      <c r="E24" s="14"/>
      <c r="G24" s="16">
        <f>+K24+5368</f>
        <v>-12286</v>
      </c>
      <c r="H24" s="51"/>
      <c r="I24" s="16">
        <f>+M24+0</f>
        <v>-11400</v>
      </c>
      <c r="J24" s="17"/>
      <c r="K24" s="21">
        <f>+'[10]cnsl IS'!Z15</f>
        <v>-17654</v>
      </c>
      <c r="L24" s="17"/>
      <c r="M24" s="16">
        <f>+'[10]cnsl IS'!AA15</f>
        <v>-11400</v>
      </c>
      <c r="O24" s="47"/>
    </row>
    <row r="25" spans="5:15" ht="9" customHeight="1">
      <c r="E25" s="14"/>
      <c r="G25" s="16"/>
      <c r="H25" s="51"/>
      <c r="I25" s="16"/>
      <c r="J25" s="17"/>
      <c r="K25" s="21"/>
      <c r="L25" s="17"/>
      <c r="M25" s="16"/>
      <c r="O25" s="47"/>
    </row>
    <row r="26" spans="2:15" ht="12.75">
      <c r="B26" t="s">
        <v>68</v>
      </c>
      <c r="E26" s="14"/>
      <c r="G26" s="16">
        <f>+K26+0</f>
        <v>-379</v>
      </c>
      <c r="H26" s="51"/>
      <c r="I26" s="16">
        <f>+M26+18286</f>
        <v>7500</v>
      </c>
      <c r="J26" s="17"/>
      <c r="K26" s="21">
        <f>+'[10]cnsl IS'!Z16</f>
        <v>-379</v>
      </c>
      <c r="L26" s="17"/>
      <c r="M26" s="21">
        <f>+'[10]cnsl IS'!AA16</f>
        <v>-10786</v>
      </c>
      <c r="O26" s="47"/>
    </row>
    <row r="27" spans="5:15" ht="9" customHeight="1">
      <c r="E27" s="14"/>
      <c r="G27" s="16"/>
      <c r="H27" s="51"/>
      <c r="I27" s="16"/>
      <c r="J27" s="17"/>
      <c r="K27" s="21"/>
      <c r="L27" s="17"/>
      <c r="M27" s="16"/>
      <c r="O27" s="47"/>
    </row>
    <row r="28" spans="2:15" ht="12.75">
      <c r="B28" t="s">
        <v>69</v>
      </c>
      <c r="E28" s="14"/>
      <c r="G28" s="16"/>
      <c r="H28" s="51"/>
      <c r="I28" s="16"/>
      <c r="J28" s="17"/>
      <c r="K28" s="21"/>
      <c r="L28" s="17"/>
      <c r="M28" s="16"/>
      <c r="O28" s="47"/>
    </row>
    <row r="29" spans="3:15" ht="12.75">
      <c r="C29" t="s">
        <v>70</v>
      </c>
      <c r="E29" s="14"/>
      <c r="G29" s="16">
        <f>+K29</f>
        <v>0</v>
      </c>
      <c r="H29" s="51"/>
      <c r="I29" s="16">
        <f>+M29</f>
        <v>0</v>
      </c>
      <c r="J29" s="17"/>
      <c r="K29" s="21">
        <v>0</v>
      </c>
      <c r="L29" s="17"/>
      <c r="M29" s="16">
        <v>0</v>
      </c>
      <c r="O29" s="47"/>
    </row>
    <row r="30" spans="5:15" ht="9" customHeight="1">
      <c r="E30" s="14"/>
      <c r="G30" s="55"/>
      <c r="H30" s="48"/>
      <c r="I30" s="55"/>
      <c r="K30" s="56"/>
      <c r="M30" s="57"/>
      <c r="O30" s="47"/>
    </row>
    <row r="31" spans="5:15" ht="9" customHeight="1">
      <c r="E31" s="14"/>
      <c r="G31" s="36"/>
      <c r="H31" s="48"/>
      <c r="I31" s="36"/>
      <c r="M31" s="50"/>
      <c r="O31" s="47"/>
    </row>
    <row r="32" spans="2:15" ht="12.75">
      <c r="B32" t="s">
        <v>71</v>
      </c>
      <c r="E32" s="14"/>
      <c r="G32" s="16">
        <f>+SUM(G15:G29)</f>
        <v>115554</v>
      </c>
      <c r="H32" s="48"/>
      <c r="I32" s="16">
        <f>+SUM(I15:I29)</f>
        <v>170023</v>
      </c>
      <c r="K32" s="16">
        <f>+SUM(K15:K29)</f>
        <v>472135</v>
      </c>
      <c r="M32" s="16">
        <f>+SUM(M15:M29)</f>
        <v>512267</v>
      </c>
      <c r="O32" s="47"/>
    </row>
    <row r="33" spans="5:15" ht="9" customHeight="1">
      <c r="E33" s="14"/>
      <c r="G33" s="36"/>
      <c r="H33" s="48"/>
      <c r="I33" s="36"/>
      <c r="M33" s="50"/>
      <c r="O33" s="47"/>
    </row>
    <row r="34" spans="2:15" ht="12.75">
      <c r="B34" t="s">
        <v>72</v>
      </c>
      <c r="E34" s="14" t="s">
        <v>73</v>
      </c>
      <c r="G34" s="16">
        <f>-'[10]xply nts'!M543</f>
        <v>-61043</v>
      </c>
      <c r="H34" s="49"/>
      <c r="I34" s="16">
        <f>-'[10]xply nts'!O543</f>
        <v>-69769</v>
      </c>
      <c r="J34" s="21"/>
      <c r="K34" s="21">
        <f>-'[10]xply nts'!Q543</f>
        <v>-222317</v>
      </c>
      <c r="L34" s="21"/>
      <c r="M34" s="21">
        <f>-'[10]xply nts'!S543</f>
        <v>-210662</v>
      </c>
      <c r="O34" s="58"/>
    </row>
    <row r="35" spans="5:15" ht="9" customHeight="1">
      <c r="E35" s="14"/>
      <c r="G35" s="55"/>
      <c r="H35" s="48"/>
      <c r="I35" s="55"/>
      <c r="K35" s="56"/>
      <c r="M35" s="57"/>
      <c r="O35" s="47"/>
    </row>
    <row r="36" spans="5:15" ht="9" customHeight="1">
      <c r="E36" s="14"/>
      <c r="G36" s="36"/>
      <c r="H36" s="48"/>
      <c r="I36" s="36"/>
      <c r="M36" s="50"/>
      <c r="O36" s="47"/>
    </row>
    <row r="37" spans="2:16" ht="12.75">
      <c r="B37" t="s">
        <v>74</v>
      </c>
      <c r="D37" s="59"/>
      <c r="E37" s="14"/>
      <c r="G37" s="16">
        <f>SUM(G32:G34)</f>
        <v>54511</v>
      </c>
      <c r="H37" s="51"/>
      <c r="I37" s="16">
        <f>SUM(I32:I34)</f>
        <v>100254</v>
      </c>
      <c r="J37" s="17"/>
      <c r="K37" s="16">
        <f>SUM(K32:K34)</f>
        <v>249818</v>
      </c>
      <c r="L37" s="17"/>
      <c r="M37" s="16">
        <f>SUM(M32:M34)</f>
        <v>301605</v>
      </c>
      <c r="N37" s="24"/>
      <c r="O37" s="47"/>
      <c r="P37" s="60"/>
    </row>
    <row r="38" spans="5:15" ht="9" customHeight="1">
      <c r="E38" s="14"/>
      <c r="G38" s="16"/>
      <c r="H38" s="51"/>
      <c r="I38" s="16"/>
      <c r="J38" s="17"/>
      <c r="K38" s="17"/>
      <c r="L38" s="17"/>
      <c r="M38" s="16"/>
      <c r="N38" s="24"/>
      <c r="O38" s="47"/>
    </row>
    <row r="39" spans="2:15" ht="12.75">
      <c r="B39" t="s">
        <v>75</v>
      </c>
      <c r="E39" s="14"/>
      <c r="G39" s="16">
        <f>+K39+109471</f>
        <v>-70585</v>
      </c>
      <c r="H39" s="51"/>
      <c r="I39" s="16">
        <f>+M39+93966</f>
        <v>-52873</v>
      </c>
      <c r="J39" s="17"/>
      <c r="K39" s="61">
        <f>+'[10]cnsl IS'!Z40</f>
        <v>-180056</v>
      </c>
      <c r="L39" s="17"/>
      <c r="M39" s="21">
        <f>+'[10]cnsl IS'!AA40</f>
        <v>-146839</v>
      </c>
      <c r="N39" s="24"/>
      <c r="O39" s="58"/>
    </row>
    <row r="40" spans="5:15" ht="9" customHeight="1">
      <c r="E40" s="14"/>
      <c r="G40" s="16"/>
      <c r="H40" s="51"/>
      <c r="I40" s="16"/>
      <c r="J40" s="17"/>
      <c r="K40" s="21"/>
      <c r="L40" s="17"/>
      <c r="M40" s="21"/>
      <c r="N40" s="24"/>
      <c r="O40" s="47"/>
    </row>
    <row r="41" spans="2:15" ht="12.75">
      <c r="B41" t="s">
        <v>76</v>
      </c>
      <c r="E41" s="14"/>
      <c r="G41" s="16">
        <f>+K41+84759</f>
        <v>-42990</v>
      </c>
      <c r="H41" s="51"/>
      <c r="I41" s="16">
        <f>+M41+64328</f>
        <v>-32347</v>
      </c>
      <c r="J41" s="17"/>
      <c r="K41" s="21">
        <f>+SUM('[10]cnsl IS'!Z42:Z49)</f>
        <v>-127749</v>
      </c>
      <c r="L41" s="17"/>
      <c r="M41" s="21">
        <f>+SUM('[10]cnsl IS'!AA42:AA49)</f>
        <v>-96675</v>
      </c>
      <c r="N41" s="24"/>
      <c r="O41" s="47"/>
    </row>
    <row r="42" spans="5:15" ht="9" customHeight="1">
      <c r="E42" s="14"/>
      <c r="G42" s="16"/>
      <c r="H42" s="51"/>
      <c r="I42" s="16"/>
      <c r="J42" s="17"/>
      <c r="K42" s="21"/>
      <c r="L42" s="17"/>
      <c r="M42" s="21"/>
      <c r="N42" s="24"/>
      <c r="O42" s="47"/>
    </row>
    <row r="43" spans="2:15" ht="12.75">
      <c r="B43" s="62" t="s">
        <v>77</v>
      </c>
      <c r="D43" s="59"/>
      <c r="E43" s="14"/>
      <c r="G43" s="16">
        <f>+K43+13478</f>
        <v>-8978</v>
      </c>
      <c r="H43" s="51"/>
      <c r="I43" s="16">
        <f>+M43+13381</f>
        <v>-10367</v>
      </c>
      <c r="J43" s="17"/>
      <c r="K43" s="21">
        <f>+'[10]cnsl IS'!Z41</f>
        <v>-22456</v>
      </c>
      <c r="L43" s="17"/>
      <c r="M43" s="21">
        <f>+'[10]cnsl IS'!AA41</f>
        <v>-23748</v>
      </c>
      <c r="N43" s="24"/>
      <c r="O43" s="47"/>
    </row>
    <row r="44" spans="5:15" ht="9" customHeight="1">
      <c r="E44" s="14"/>
      <c r="G44" s="63"/>
      <c r="H44" s="64"/>
      <c r="I44" s="63"/>
      <c r="J44" s="19"/>
      <c r="K44" s="65"/>
      <c r="L44" s="19"/>
      <c r="M44" s="63"/>
      <c r="N44" s="24"/>
      <c r="O44" s="47"/>
    </row>
    <row r="45" spans="5:15" ht="9" customHeight="1">
      <c r="E45" s="14"/>
      <c r="G45" s="16"/>
      <c r="H45" s="64"/>
      <c r="I45" s="16"/>
      <c r="J45" s="19"/>
      <c r="K45" s="21"/>
      <c r="L45" s="19"/>
      <c r="M45" s="16"/>
      <c r="N45" s="24"/>
      <c r="O45" s="47"/>
    </row>
    <row r="46" spans="2:15" ht="12.75">
      <c r="B46" s="5" t="s">
        <v>78</v>
      </c>
      <c r="E46" s="14"/>
      <c r="G46" s="16">
        <f>SUM(G37:G44)</f>
        <v>-68042</v>
      </c>
      <c r="H46" s="51"/>
      <c r="I46" s="16">
        <f>SUM(I37:I44)</f>
        <v>4667</v>
      </c>
      <c r="J46" s="17"/>
      <c r="K46" s="21">
        <f>SUM(K37:K45)</f>
        <v>-80443</v>
      </c>
      <c r="L46" s="17"/>
      <c r="M46" s="16">
        <f>SUM(M37:M44)</f>
        <v>34343</v>
      </c>
      <c r="N46" s="24"/>
      <c r="O46" s="47"/>
    </row>
    <row r="47" spans="5:15" ht="9" customHeight="1">
      <c r="E47" s="14"/>
      <c r="G47" s="16"/>
      <c r="H47" s="51"/>
      <c r="I47" s="16"/>
      <c r="J47" s="17"/>
      <c r="K47" s="21"/>
      <c r="L47" s="17"/>
      <c r="M47" s="16"/>
      <c r="N47" s="24"/>
      <c r="O47" s="47"/>
    </row>
    <row r="48" spans="2:15" ht="12.75" hidden="1">
      <c r="B48" s="66" t="s">
        <v>79</v>
      </c>
      <c r="C48" s="66"/>
      <c r="D48" s="67"/>
      <c r="E48" s="68"/>
      <c r="F48" s="66"/>
      <c r="G48" s="20">
        <v>0</v>
      </c>
      <c r="H48" s="69"/>
      <c r="I48" s="20">
        <v>0</v>
      </c>
      <c r="J48" s="70"/>
      <c r="K48" s="61">
        <f>-309+309</f>
        <v>0</v>
      </c>
      <c r="L48" s="70"/>
      <c r="M48" s="20">
        <v>0</v>
      </c>
      <c r="N48" s="24"/>
      <c r="O48" s="47"/>
    </row>
    <row r="49" spans="5:15" ht="9" customHeight="1" hidden="1">
      <c r="E49" s="14"/>
      <c r="G49" s="16"/>
      <c r="H49" s="51"/>
      <c r="I49" s="16"/>
      <c r="J49" s="17"/>
      <c r="K49" s="21"/>
      <c r="L49" s="17"/>
      <c r="M49" s="16"/>
      <c r="N49" s="24"/>
      <c r="O49" s="47"/>
    </row>
    <row r="50" spans="2:15" ht="12.75">
      <c r="B50" t="s">
        <v>80</v>
      </c>
      <c r="E50" s="14"/>
      <c r="G50" s="16"/>
      <c r="H50" s="51"/>
      <c r="I50" s="16"/>
      <c r="J50" s="17"/>
      <c r="K50" s="21"/>
      <c r="L50" s="17"/>
      <c r="M50" s="16"/>
      <c r="N50" s="24"/>
      <c r="O50" s="47"/>
    </row>
    <row r="51" spans="3:15" ht="12.75">
      <c r="C51" t="s">
        <v>81</v>
      </c>
      <c r="E51" s="14"/>
      <c r="G51" s="16">
        <f>+K51+351</f>
        <v>548</v>
      </c>
      <c r="H51" s="51"/>
      <c r="I51" s="16">
        <f>+M51-650</f>
        <v>-101</v>
      </c>
      <c r="J51" s="17"/>
      <c r="K51" s="21">
        <f>+'[10]cnsl IS'!Z53</f>
        <v>197</v>
      </c>
      <c r="L51" s="17"/>
      <c r="M51" s="21">
        <f>+'[10]cnsl IS'!AA53</f>
        <v>549</v>
      </c>
      <c r="N51" s="24"/>
      <c r="O51" s="47"/>
    </row>
    <row r="52" spans="5:15" ht="9" customHeight="1">
      <c r="E52" s="14"/>
      <c r="G52" s="63"/>
      <c r="H52" s="64"/>
      <c r="I52" s="63"/>
      <c r="J52" s="19"/>
      <c r="K52" s="65"/>
      <c r="L52" s="19"/>
      <c r="M52" s="63"/>
      <c r="N52" s="24"/>
      <c r="O52" s="47"/>
    </row>
    <row r="53" spans="5:15" ht="9" customHeight="1">
      <c r="E53" s="14"/>
      <c r="G53" s="16"/>
      <c r="H53" s="64"/>
      <c r="I53" s="16"/>
      <c r="J53" s="19"/>
      <c r="K53" s="21"/>
      <c r="L53" s="19"/>
      <c r="M53" s="16"/>
      <c r="N53" s="24"/>
      <c r="O53" s="47"/>
    </row>
    <row r="54" spans="2:15" ht="12.75">
      <c r="B54" s="5" t="s">
        <v>214</v>
      </c>
      <c r="E54" s="14"/>
      <c r="G54" s="16">
        <f>+SUM(G46:G51)</f>
        <v>-67494</v>
      </c>
      <c r="H54" s="51"/>
      <c r="I54" s="16">
        <f>+SUM(I46:I51)</f>
        <v>4566</v>
      </c>
      <c r="J54" s="17"/>
      <c r="K54" s="21">
        <f>+SUM(K46:K51)</f>
        <v>-80246</v>
      </c>
      <c r="L54" s="17"/>
      <c r="M54" s="16">
        <f>+SUM(M46:M51)</f>
        <v>34892</v>
      </c>
      <c r="N54" s="24"/>
      <c r="O54" s="47"/>
    </row>
    <row r="55" spans="5:15" ht="9" customHeight="1">
      <c r="E55" s="14"/>
      <c r="G55" s="16"/>
      <c r="H55" s="51"/>
      <c r="I55" s="16"/>
      <c r="J55" s="17"/>
      <c r="K55" s="21"/>
      <c r="L55" s="17"/>
      <c r="M55" s="16"/>
      <c r="N55" s="24"/>
      <c r="O55" s="47"/>
    </row>
    <row r="56" spans="2:15" ht="12.75">
      <c r="B56" t="s">
        <v>82</v>
      </c>
      <c r="E56" s="14"/>
      <c r="G56" s="16">
        <f>+K56+3138</f>
        <v>-1936</v>
      </c>
      <c r="H56" s="51"/>
      <c r="I56" s="16">
        <f>+M56+3953</f>
        <v>-1444</v>
      </c>
      <c r="J56" s="17"/>
      <c r="K56" s="21">
        <f>+'[10]cnsl IS'!Z56</f>
        <v>-5074</v>
      </c>
      <c r="L56" s="17"/>
      <c r="M56" s="21">
        <f>+'[10]cnsl IS'!AA56</f>
        <v>-5397</v>
      </c>
      <c r="N56" s="24"/>
      <c r="O56" s="58"/>
    </row>
    <row r="57" spans="5:15" ht="9" customHeight="1">
      <c r="E57" s="14"/>
      <c r="G57" s="16"/>
      <c r="H57" s="51"/>
      <c r="I57" s="16"/>
      <c r="J57" s="17"/>
      <c r="K57" s="21"/>
      <c r="L57" s="17"/>
      <c r="M57" s="16"/>
      <c r="N57" s="24"/>
      <c r="O57" s="58"/>
    </row>
    <row r="58" spans="2:15" ht="12.75">
      <c r="B58" t="s">
        <v>83</v>
      </c>
      <c r="E58" s="14" t="s">
        <v>84</v>
      </c>
      <c r="G58" s="16">
        <f>-'[10]xply nts'!M747</f>
        <v>-9582</v>
      </c>
      <c r="H58" s="51"/>
      <c r="I58" s="16">
        <f>-'[10]xply nts'!O747</f>
        <v>-1372</v>
      </c>
      <c r="J58" s="17"/>
      <c r="K58" s="21">
        <f>-'[10]xply nts'!Q747</f>
        <v>-27043</v>
      </c>
      <c r="L58" s="17"/>
      <c r="M58" s="21">
        <f>-'[10]xply nts'!S747</f>
        <v>-10488</v>
      </c>
      <c r="N58" s="24"/>
      <c r="O58" s="58"/>
    </row>
    <row r="59" spans="5:15" ht="9" customHeight="1">
      <c r="E59" s="14"/>
      <c r="G59" s="63"/>
      <c r="H59" s="64"/>
      <c r="I59" s="63"/>
      <c r="J59" s="19"/>
      <c r="K59" s="65"/>
      <c r="L59" s="19"/>
      <c r="M59" s="63"/>
      <c r="N59" s="24"/>
      <c r="O59" s="47"/>
    </row>
    <row r="60" spans="5:15" ht="9" customHeight="1">
      <c r="E60" s="14"/>
      <c r="G60" s="16"/>
      <c r="H60" s="64"/>
      <c r="I60" s="16"/>
      <c r="J60" s="19"/>
      <c r="K60" s="21"/>
      <c r="L60" s="19"/>
      <c r="M60" s="16"/>
      <c r="N60" s="24"/>
      <c r="O60" s="47"/>
    </row>
    <row r="61" spans="2:15" ht="12.75">
      <c r="B61" s="5" t="s">
        <v>215</v>
      </c>
      <c r="E61" s="14"/>
      <c r="G61" s="16">
        <f>+SUM(G54:G58)</f>
        <v>-79012</v>
      </c>
      <c r="H61" s="51"/>
      <c r="I61" s="16">
        <f>+SUM(I54:I58)</f>
        <v>1750</v>
      </c>
      <c r="J61" s="17"/>
      <c r="K61" s="21">
        <f>+SUM(K54:K58)</f>
        <v>-112363</v>
      </c>
      <c r="L61" s="17"/>
      <c r="M61" s="16">
        <f>+SUM(M54:M58)</f>
        <v>19007</v>
      </c>
      <c r="N61" s="24"/>
      <c r="O61" s="47"/>
    </row>
    <row r="62" spans="5:15" ht="9" customHeight="1">
      <c r="E62" s="14"/>
      <c r="G62" s="16"/>
      <c r="H62" s="51"/>
      <c r="I62" s="16"/>
      <c r="J62" s="17"/>
      <c r="K62" s="21"/>
      <c r="L62" s="17"/>
      <c r="M62" s="16"/>
      <c r="N62" s="24"/>
      <c r="O62" s="47"/>
    </row>
    <row r="63" spans="2:15" ht="12.75">
      <c r="B63" t="s">
        <v>216</v>
      </c>
      <c r="E63" s="14"/>
      <c r="G63" s="16">
        <f>+K63+2198</f>
        <v>-5863</v>
      </c>
      <c r="H63" s="51"/>
      <c r="I63" s="16">
        <f>+M63-1959</f>
        <v>-3958</v>
      </c>
      <c r="J63" s="17"/>
      <c r="K63" s="21">
        <f>+'[10]cnsl IS'!Z61</f>
        <v>-8061</v>
      </c>
      <c r="L63" s="17"/>
      <c r="M63" s="21">
        <f>+'[10]cnsl IS'!AA61</f>
        <v>-1999</v>
      </c>
      <c r="N63" s="24"/>
      <c r="O63" s="58"/>
    </row>
    <row r="64" spans="5:15" ht="9" customHeight="1">
      <c r="E64" s="14"/>
      <c r="G64" s="63"/>
      <c r="H64" s="64"/>
      <c r="I64" s="63"/>
      <c r="J64" s="19"/>
      <c r="K64" s="65"/>
      <c r="L64" s="19"/>
      <c r="M64" s="63"/>
      <c r="N64" s="24"/>
      <c r="O64" s="47"/>
    </row>
    <row r="65" spans="5:15" ht="9" customHeight="1">
      <c r="E65" s="14"/>
      <c r="G65" s="16"/>
      <c r="H65" s="64"/>
      <c r="I65" s="16"/>
      <c r="J65" s="19"/>
      <c r="K65" s="17"/>
      <c r="L65" s="19"/>
      <c r="M65" s="16"/>
      <c r="N65" s="24"/>
      <c r="O65" s="47"/>
    </row>
    <row r="66" spans="2:15" ht="12.75">
      <c r="B66" s="5" t="s">
        <v>217</v>
      </c>
      <c r="E66" s="14"/>
      <c r="G66" s="16">
        <f>+SUM(G61:G63)</f>
        <v>-84875</v>
      </c>
      <c r="H66" s="64"/>
      <c r="I66" s="16">
        <f>+SUM(I61:I63)</f>
        <v>-2208</v>
      </c>
      <c r="J66" s="19"/>
      <c r="K66" s="21">
        <f>+SUM(K61:K63)</f>
        <v>-120424</v>
      </c>
      <c r="L66" s="19"/>
      <c r="M66" s="16">
        <f>+SUM(M61:M63)</f>
        <v>17008</v>
      </c>
      <c r="N66" s="24"/>
      <c r="O66" s="47"/>
    </row>
    <row r="67" spans="7:15" ht="9" customHeight="1" thickBot="1">
      <c r="G67" s="71"/>
      <c r="H67" s="64"/>
      <c r="I67" s="71"/>
      <c r="J67" s="19"/>
      <c r="K67" s="72"/>
      <c r="L67" s="19"/>
      <c r="M67" s="73"/>
      <c r="N67" s="24"/>
      <c r="O67" s="47"/>
    </row>
    <row r="68" spans="7:15" ht="9" customHeight="1" thickTop="1">
      <c r="G68" s="25"/>
      <c r="H68" s="64"/>
      <c r="I68" s="25"/>
      <c r="J68" s="19"/>
      <c r="K68" s="17"/>
      <c r="L68" s="19"/>
      <c r="M68" s="25"/>
      <c r="N68" s="24"/>
      <c r="O68" s="47"/>
    </row>
    <row r="69" spans="2:15" ht="12.75">
      <c r="B69" s="5" t="s">
        <v>218</v>
      </c>
      <c r="E69" s="14" t="s">
        <v>85</v>
      </c>
      <c r="G69" s="74">
        <f>+G66/562965*100</f>
        <v>-15.076425710301706</v>
      </c>
      <c r="H69" s="51"/>
      <c r="I69" s="74">
        <f>+I66/562965*100</f>
        <v>-0.39220910713809914</v>
      </c>
      <c r="J69" s="17"/>
      <c r="K69" s="32">
        <f>+K66/562965*100</f>
        <v>-21.391027861412343</v>
      </c>
      <c r="L69" s="17"/>
      <c r="M69" s="74">
        <f>+M66/562965*100</f>
        <v>3.0211469629550685</v>
      </c>
      <c r="N69" s="33"/>
      <c r="O69" s="54"/>
    </row>
    <row r="70" spans="5:13" ht="9" customHeight="1">
      <c r="E70" s="14"/>
      <c r="G70" s="17"/>
      <c r="H70" s="17"/>
      <c r="I70" s="17"/>
      <c r="J70" s="17"/>
      <c r="K70" s="17"/>
      <c r="L70" s="17"/>
      <c r="M70" s="25"/>
    </row>
    <row r="71" spans="2:13" ht="12.75">
      <c r="B71" s="5" t="s">
        <v>219</v>
      </c>
      <c r="E71" s="14" t="s">
        <v>85</v>
      </c>
      <c r="G71" s="17">
        <v>0</v>
      </c>
      <c r="H71" s="17"/>
      <c r="I71" s="17">
        <v>0</v>
      </c>
      <c r="J71" s="17"/>
      <c r="K71" s="17">
        <v>0</v>
      </c>
      <c r="L71" s="17"/>
      <c r="M71" s="17">
        <v>0</v>
      </c>
    </row>
    <row r="72" ht="9" customHeight="1"/>
    <row r="73" spans="2:13" ht="12.75" customHeight="1">
      <c r="B73" t="s">
        <v>86</v>
      </c>
      <c r="C73" s="128" t="s">
        <v>87</v>
      </c>
      <c r="D73" s="128"/>
      <c r="E73" s="128"/>
      <c r="F73" s="128"/>
      <c r="G73" s="128"/>
      <c r="H73" s="128"/>
      <c r="I73" s="128"/>
      <c r="J73" s="128"/>
      <c r="K73" s="128"/>
      <c r="L73" s="128"/>
      <c r="M73" s="128"/>
    </row>
    <row r="74" spans="3:13" ht="12.75" customHeight="1"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</row>
    <row r="75" ht="4.5" customHeight="1"/>
    <row r="76" spans="2:13" ht="12.75">
      <c r="B76" s="127" t="s">
        <v>88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</row>
    <row r="77" spans="2:13" ht="12.75"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</row>
  </sheetData>
  <mergeCells count="10">
    <mergeCell ref="C73:M74"/>
    <mergeCell ref="B76:M77"/>
    <mergeCell ref="B1:M1"/>
    <mergeCell ref="G9:I9"/>
    <mergeCell ref="K9:M9"/>
    <mergeCell ref="B4:M4"/>
    <mergeCell ref="B5:M5"/>
    <mergeCell ref="G8:I8"/>
    <mergeCell ref="K8:M8"/>
    <mergeCell ref="K7:M7"/>
  </mergeCells>
  <printOptions horizontalCentered="1"/>
  <pageMargins left="0.53" right="0.36" top="0.44" bottom="0.41" header="0.3" footer="0.25"/>
  <pageSetup horizontalDpi="600" verticalDpi="600" orientation="portrait" paperSize="9" scale="93" r:id="rId1"/>
  <headerFooter alignWithMargins="0">
    <oddFooter>&amp;R&amp;"Times New Roman,Regular"2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view="pageBreakPreview" zoomScale="90" zoomScaleNormal="90" zoomScaleSheetLayoutView="90" workbookViewId="0" topLeftCell="A15">
      <selection activeCell="X32" sqref="X32"/>
    </sheetView>
  </sheetViews>
  <sheetFormatPr defaultColWidth="9.140625" defaultRowHeight="12.75"/>
  <cols>
    <col min="1" max="1" width="2.140625" style="75" customWidth="1"/>
    <col min="2" max="3" width="9.140625" style="75" customWidth="1"/>
    <col min="4" max="4" width="34.00390625" style="75" customWidth="1"/>
    <col min="5" max="5" width="1.7109375" style="75" customWidth="1"/>
    <col min="6" max="6" width="11.7109375" style="76" customWidth="1"/>
    <col min="7" max="7" width="1.7109375" style="75" customWidth="1"/>
    <col min="8" max="8" width="11.7109375" style="76" customWidth="1"/>
    <col min="9" max="9" width="1.7109375" style="75" customWidth="1"/>
    <col min="10" max="10" width="11.7109375" style="76" customWidth="1"/>
    <col min="11" max="11" width="1.7109375" style="75" customWidth="1"/>
    <col min="12" max="12" width="11.7109375" style="76" customWidth="1"/>
    <col min="13" max="13" width="1.7109375" style="75" customWidth="1"/>
    <col min="14" max="14" width="12.8515625" style="75" customWidth="1"/>
    <col min="15" max="15" width="1.7109375" style="75" customWidth="1"/>
    <col min="16" max="16" width="11.7109375" style="76" hidden="1" customWidth="1"/>
    <col min="17" max="17" width="1.7109375" style="75" hidden="1" customWidth="1"/>
    <col min="18" max="18" width="11.8515625" style="75" customWidth="1"/>
    <col min="19" max="19" width="1.7109375" style="75" customWidth="1"/>
    <col min="20" max="20" width="11.7109375" style="76" customWidth="1"/>
    <col min="21" max="21" width="1.7109375" style="75" customWidth="1"/>
    <col min="22" max="22" width="14.28125" style="76" customWidth="1"/>
    <col min="23" max="23" width="9.140625" style="75" customWidth="1"/>
    <col min="24" max="24" width="11.7109375" style="75" bestFit="1" customWidth="1"/>
    <col min="25" max="16384" width="9.140625" style="75" customWidth="1"/>
  </cols>
  <sheetData>
    <row r="1" spans="1:22" ht="2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2" ht="12.75" customHeight="1">
      <c r="A2" s="5" t="s">
        <v>1</v>
      </c>
      <c r="V2" s="77"/>
    </row>
    <row r="3" ht="15.75">
      <c r="V3" s="77"/>
    </row>
    <row r="4" spans="1:22" ht="15.75">
      <c r="A4" s="134" t="s">
        <v>89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</row>
    <row r="5" spans="1:22" ht="15.75">
      <c r="A5" s="134" t="s">
        <v>90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ht="11.25" customHeight="1"/>
    <row r="7" spans="10:20" ht="15.75">
      <c r="J7" s="79"/>
      <c r="L7" s="75"/>
      <c r="M7" s="77" t="s">
        <v>91</v>
      </c>
      <c r="T7" s="78" t="s">
        <v>92</v>
      </c>
    </row>
    <row r="8" spans="10:20" ht="15.75">
      <c r="J8" s="79"/>
      <c r="L8" s="77"/>
      <c r="R8" s="77" t="s">
        <v>93</v>
      </c>
      <c r="T8" s="78"/>
    </row>
    <row r="9" spans="10:20" ht="15.75">
      <c r="J9" s="79"/>
      <c r="L9" s="77"/>
      <c r="R9" s="77" t="s">
        <v>94</v>
      </c>
      <c r="T9" s="78"/>
    </row>
    <row r="10" spans="12:18" ht="15.75">
      <c r="L10" s="77" t="s">
        <v>95</v>
      </c>
      <c r="R10" s="77" t="s">
        <v>96</v>
      </c>
    </row>
    <row r="11" spans="6:22" ht="15.75">
      <c r="F11" s="77"/>
      <c r="G11" s="80"/>
      <c r="H11" s="77"/>
      <c r="I11" s="80"/>
      <c r="J11" s="77"/>
      <c r="K11" s="80"/>
      <c r="L11" s="77" t="s">
        <v>97</v>
      </c>
      <c r="M11" s="80"/>
      <c r="N11" s="80"/>
      <c r="O11" s="80"/>
      <c r="P11" s="77" t="s">
        <v>98</v>
      </c>
      <c r="Q11" s="80"/>
      <c r="R11" s="77" t="s">
        <v>99</v>
      </c>
      <c r="S11" s="80"/>
      <c r="T11" s="77"/>
      <c r="U11" s="80"/>
      <c r="V11" s="77"/>
    </row>
    <row r="12" spans="6:22" ht="15.75">
      <c r="F12" s="77" t="s">
        <v>100</v>
      </c>
      <c r="G12" s="80"/>
      <c r="H12" s="77" t="s">
        <v>101</v>
      </c>
      <c r="I12" s="80"/>
      <c r="J12" s="77" t="s">
        <v>102</v>
      </c>
      <c r="K12" s="80"/>
      <c r="L12" s="77" t="s">
        <v>103</v>
      </c>
      <c r="M12" s="80"/>
      <c r="N12" s="77" t="s">
        <v>104</v>
      </c>
      <c r="O12" s="80"/>
      <c r="P12" s="77" t="s">
        <v>105</v>
      </c>
      <c r="Q12" s="80"/>
      <c r="R12" s="77" t="s">
        <v>106</v>
      </c>
      <c r="S12" s="80"/>
      <c r="T12" s="77" t="s">
        <v>107</v>
      </c>
      <c r="U12" s="80"/>
      <c r="V12" s="77"/>
    </row>
    <row r="13" spans="6:22" ht="15.75">
      <c r="F13" s="77" t="s">
        <v>104</v>
      </c>
      <c r="G13" s="80"/>
      <c r="H13" s="77" t="s">
        <v>108</v>
      </c>
      <c r="I13" s="80"/>
      <c r="J13" s="77" t="s">
        <v>109</v>
      </c>
      <c r="K13" s="80"/>
      <c r="L13" s="77" t="s">
        <v>102</v>
      </c>
      <c r="M13" s="80"/>
      <c r="N13" s="77" t="s">
        <v>102</v>
      </c>
      <c r="O13" s="80"/>
      <c r="P13" s="77" t="s">
        <v>102</v>
      </c>
      <c r="Q13" s="80"/>
      <c r="R13" s="81" t="s">
        <v>110</v>
      </c>
      <c r="S13" s="80"/>
      <c r="T13" s="77" t="s">
        <v>111</v>
      </c>
      <c r="U13" s="80"/>
      <c r="V13" s="77" t="s">
        <v>112</v>
      </c>
    </row>
    <row r="14" spans="1:22" ht="15.75">
      <c r="A14" s="80" t="s">
        <v>113</v>
      </c>
      <c r="D14" s="82"/>
      <c r="F14" s="77" t="s">
        <v>58</v>
      </c>
      <c r="G14" s="80"/>
      <c r="H14" s="77" t="s">
        <v>58</v>
      </c>
      <c r="I14" s="80"/>
      <c r="J14" s="77" t="s">
        <v>58</v>
      </c>
      <c r="K14" s="80"/>
      <c r="L14" s="77" t="s">
        <v>58</v>
      </c>
      <c r="M14" s="80"/>
      <c r="N14" s="77" t="s">
        <v>58</v>
      </c>
      <c r="O14" s="80"/>
      <c r="P14" s="77" t="s">
        <v>58</v>
      </c>
      <c r="Q14" s="80"/>
      <c r="R14" s="77" t="s">
        <v>58</v>
      </c>
      <c r="S14" s="80"/>
      <c r="T14" s="77" t="s">
        <v>58</v>
      </c>
      <c r="U14" s="80"/>
      <c r="V14" s="77" t="s">
        <v>58</v>
      </c>
    </row>
    <row r="15" spans="4:14" ht="11.25" customHeight="1">
      <c r="D15" s="82"/>
      <c r="N15" s="76"/>
    </row>
    <row r="16" spans="1:23" ht="15.75">
      <c r="A16" s="83" t="s">
        <v>114</v>
      </c>
      <c r="B16" s="84"/>
      <c r="C16" s="84"/>
      <c r="D16" s="85"/>
      <c r="E16" s="84"/>
      <c r="F16" s="86">
        <v>562965</v>
      </c>
      <c r="G16" s="87"/>
      <c r="H16" s="86">
        <v>595505</v>
      </c>
      <c r="I16" s="87"/>
      <c r="J16" s="86">
        <v>200533</v>
      </c>
      <c r="K16" s="87"/>
      <c r="L16" s="86">
        <v>2943</v>
      </c>
      <c r="M16" s="87"/>
      <c r="N16" s="86">
        <v>9712</v>
      </c>
      <c r="O16" s="87"/>
      <c r="P16" s="86">
        <v>0</v>
      </c>
      <c r="Q16" s="87"/>
      <c r="R16" s="88">
        <v>0</v>
      </c>
      <c r="S16" s="87"/>
      <c r="T16" s="86">
        <v>210264</v>
      </c>
      <c r="U16" s="87"/>
      <c r="V16" s="86">
        <f>SUM(F16:T16)</f>
        <v>1581922</v>
      </c>
      <c r="W16" s="84"/>
    </row>
    <row r="17" spans="1:23" ht="15.75">
      <c r="A17" s="84" t="s">
        <v>115</v>
      </c>
      <c r="B17" s="84"/>
      <c r="C17" s="84"/>
      <c r="D17" s="85"/>
      <c r="E17" s="84"/>
      <c r="F17" s="86"/>
      <c r="G17" s="87"/>
      <c r="H17" s="86"/>
      <c r="I17" s="87"/>
      <c r="J17" s="86"/>
      <c r="K17" s="87"/>
      <c r="L17" s="86"/>
      <c r="M17" s="87"/>
      <c r="N17" s="86"/>
      <c r="O17" s="87"/>
      <c r="P17" s="86"/>
      <c r="Q17" s="87"/>
      <c r="R17" s="88"/>
      <c r="S17" s="87"/>
      <c r="T17" s="86"/>
      <c r="U17" s="87"/>
      <c r="V17" s="86"/>
      <c r="W17" s="84"/>
    </row>
    <row r="18" spans="1:22" ht="15.75">
      <c r="A18" s="84"/>
      <c r="B18" s="84" t="s">
        <v>116</v>
      </c>
      <c r="C18" s="84"/>
      <c r="D18" s="85"/>
      <c r="E18" s="84"/>
      <c r="F18" s="86"/>
      <c r="G18" s="87"/>
      <c r="H18" s="86"/>
      <c r="I18" s="87"/>
      <c r="J18" s="86"/>
      <c r="K18" s="87"/>
      <c r="L18" s="86"/>
      <c r="M18" s="87"/>
      <c r="N18" s="86"/>
      <c r="O18" s="87"/>
      <c r="P18" s="86"/>
      <c r="Q18" s="87"/>
      <c r="R18" s="88"/>
      <c r="S18" s="87"/>
      <c r="T18" s="86"/>
      <c r="U18" s="87"/>
      <c r="V18" s="86"/>
    </row>
    <row r="19" spans="1:22" ht="15.75">
      <c r="A19" s="89" t="s">
        <v>117</v>
      </c>
      <c r="B19" s="84" t="s">
        <v>118</v>
      </c>
      <c r="C19" s="84"/>
      <c r="D19" s="85"/>
      <c r="E19" s="84"/>
      <c r="F19" s="86">
        <v>0</v>
      </c>
      <c r="G19" s="87"/>
      <c r="H19" s="86">
        <v>0</v>
      </c>
      <c r="I19" s="87"/>
      <c r="J19" s="86">
        <v>0</v>
      </c>
      <c r="K19" s="87"/>
      <c r="L19" s="86">
        <v>2664</v>
      </c>
      <c r="M19" s="87"/>
      <c r="N19" s="86">
        <v>0</v>
      </c>
      <c r="O19" s="87"/>
      <c r="P19" s="86">
        <v>0</v>
      </c>
      <c r="Q19" s="87"/>
      <c r="R19" s="88">
        <v>0</v>
      </c>
      <c r="S19" s="87"/>
      <c r="T19" s="86">
        <v>0</v>
      </c>
      <c r="U19" s="87"/>
      <c r="V19" s="86">
        <f>SUM(F19:T19)</f>
        <v>2664</v>
      </c>
    </row>
    <row r="20" spans="1:22" ht="15.75">
      <c r="A20" s="84" t="s">
        <v>119</v>
      </c>
      <c r="B20" s="84"/>
      <c r="C20" s="84"/>
      <c r="D20" s="85"/>
      <c r="E20" s="84"/>
      <c r="F20" s="86">
        <v>0</v>
      </c>
      <c r="G20" s="87"/>
      <c r="H20" s="86">
        <v>0</v>
      </c>
      <c r="I20" s="87"/>
      <c r="J20" s="86">
        <v>0</v>
      </c>
      <c r="K20" s="87"/>
      <c r="L20" s="86">
        <v>0</v>
      </c>
      <c r="M20" s="87"/>
      <c r="N20" s="86">
        <v>0</v>
      </c>
      <c r="O20" s="87"/>
      <c r="P20" s="86">
        <v>0</v>
      </c>
      <c r="Q20" s="87"/>
      <c r="R20" s="88">
        <v>0</v>
      </c>
      <c r="S20" s="87"/>
      <c r="T20" s="86">
        <f>+'IS'!M66</f>
        <v>17008</v>
      </c>
      <c r="U20" s="87"/>
      <c r="V20" s="86">
        <f>SUM(F20:T20)</f>
        <v>17008</v>
      </c>
    </row>
    <row r="21" spans="1:22" ht="15.75" hidden="1">
      <c r="A21" s="75" t="s">
        <v>120</v>
      </c>
      <c r="D21" s="82"/>
      <c r="F21" s="90">
        <v>0</v>
      </c>
      <c r="G21" s="87"/>
      <c r="H21" s="90">
        <v>0</v>
      </c>
      <c r="I21" s="87"/>
      <c r="J21" s="90">
        <v>0</v>
      </c>
      <c r="K21" s="87"/>
      <c r="L21" s="90">
        <v>0</v>
      </c>
      <c r="M21" s="87"/>
      <c r="N21" s="90">
        <v>0</v>
      </c>
      <c r="O21" s="87"/>
      <c r="P21" s="90">
        <v>0</v>
      </c>
      <c r="Q21" s="91"/>
      <c r="R21" s="92"/>
      <c r="S21" s="87"/>
      <c r="T21" s="90">
        <v>0</v>
      </c>
      <c r="U21" s="87"/>
      <c r="V21" s="90">
        <f>SUM(F21:T21)</f>
        <v>0</v>
      </c>
    </row>
    <row r="22" spans="1:22" ht="15.75">
      <c r="A22" s="75" t="s">
        <v>121</v>
      </c>
      <c r="D22" s="82"/>
      <c r="F22" s="90">
        <v>0</v>
      </c>
      <c r="G22" s="87"/>
      <c r="H22" s="90">
        <v>0</v>
      </c>
      <c r="I22" s="87"/>
      <c r="J22" s="90">
        <v>0</v>
      </c>
      <c r="K22" s="87"/>
      <c r="L22" s="90">
        <v>0</v>
      </c>
      <c r="M22" s="87"/>
      <c r="N22" s="90">
        <v>0</v>
      </c>
      <c r="O22" s="87"/>
      <c r="P22" s="90">
        <v>0</v>
      </c>
      <c r="Q22" s="91"/>
      <c r="R22" s="92"/>
      <c r="S22" s="87"/>
      <c r="T22" s="90">
        <v>-34453</v>
      </c>
      <c r="U22" s="87"/>
      <c r="V22" s="90">
        <f>SUM(F22:T22)</f>
        <v>-34453</v>
      </c>
    </row>
    <row r="23" spans="1:22" ht="15.75">
      <c r="A23" s="75" t="s">
        <v>122</v>
      </c>
      <c r="D23" s="82"/>
      <c r="F23" s="90"/>
      <c r="G23" s="87"/>
      <c r="H23" s="90"/>
      <c r="I23" s="87"/>
      <c r="J23" s="90"/>
      <c r="K23" s="87"/>
      <c r="L23" s="90"/>
      <c r="M23" s="87"/>
      <c r="N23" s="90"/>
      <c r="O23" s="87"/>
      <c r="P23" s="90"/>
      <c r="Q23" s="91"/>
      <c r="R23" s="92"/>
      <c r="S23" s="87"/>
      <c r="T23" s="90"/>
      <c r="U23" s="87"/>
      <c r="V23" s="90"/>
    </row>
    <row r="24" spans="2:24" ht="15.75">
      <c r="B24" s="75" t="s">
        <v>123</v>
      </c>
      <c r="D24" s="82"/>
      <c r="F24" s="90">
        <v>0</v>
      </c>
      <c r="G24" s="87"/>
      <c r="H24" s="90">
        <v>0</v>
      </c>
      <c r="I24" s="87"/>
      <c r="J24" s="90">
        <v>0</v>
      </c>
      <c r="K24" s="87"/>
      <c r="L24" s="90">
        <v>0</v>
      </c>
      <c r="M24" s="87"/>
      <c r="N24" s="90">
        <v>-2849</v>
      </c>
      <c r="O24" s="87"/>
      <c r="P24" s="90"/>
      <c r="Q24" s="91"/>
      <c r="R24" s="92"/>
      <c r="S24" s="87"/>
      <c r="T24" s="90">
        <v>0</v>
      </c>
      <c r="U24" s="87"/>
      <c r="V24" s="90">
        <f>SUM(F24:T24)</f>
        <v>-2849</v>
      </c>
      <c r="X24" s="93"/>
    </row>
    <row r="25" spans="1:22" ht="15.75" hidden="1">
      <c r="A25" s="75" t="s">
        <v>124</v>
      </c>
      <c r="D25" s="82"/>
      <c r="F25" s="90"/>
      <c r="G25" s="87"/>
      <c r="H25" s="90"/>
      <c r="I25" s="87"/>
      <c r="J25" s="90"/>
      <c r="K25" s="87"/>
      <c r="L25" s="90"/>
      <c r="M25" s="87"/>
      <c r="N25" s="90"/>
      <c r="O25" s="87"/>
      <c r="P25" s="90"/>
      <c r="Q25" s="91"/>
      <c r="R25" s="94"/>
      <c r="S25" s="87"/>
      <c r="T25" s="90"/>
      <c r="U25" s="87"/>
      <c r="V25" s="90"/>
    </row>
    <row r="26" spans="2:22" ht="15.75" hidden="1">
      <c r="B26" s="75" t="s">
        <v>125</v>
      </c>
      <c r="D26" s="82"/>
      <c r="F26" s="90">
        <v>0</v>
      </c>
      <c r="G26" s="87"/>
      <c r="H26" s="90">
        <v>0</v>
      </c>
      <c r="I26" s="87"/>
      <c r="J26" s="90">
        <v>0</v>
      </c>
      <c r="K26" s="87"/>
      <c r="L26" s="90">
        <v>0</v>
      </c>
      <c r="M26" s="87"/>
      <c r="N26" s="90">
        <v>0</v>
      </c>
      <c r="O26" s="87"/>
      <c r="P26" s="90"/>
      <c r="Q26" s="91"/>
      <c r="R26" s="94"/>
      <c r="S26" s="87"/>
      <c r="T26" s="90">
        <v>0</v>
      </c>
      <c r="U26" s="87"/>
      <c r="V26" s="90">
        <f>SUM(F26:T26)</f>
        <v>0</v>
      </c>
    </row>
    <row r="27" spans="1:24" ht="16.5" thickBot="1">
      <c r="A27" s="80" t="s">
        <v>126</v>
      </c>
      <c r="D27" s="82"/>
      <c r="F27" s="95">
        <f>SUM(F16:F24)</f>
        <v>562965</v>
      </c>
      <c r="G27" s="87"/>
      <c r="H27" s="95">
        <f>SUM(H16:H24)</f>
        <v>595505</v>
      </c>
      <c r="I27" s="87"/>
      <c r="J27" s="95">
        <f>SUM(J16:J24)</f>
        <v>200533</v>
      </c>
      <c r="K27" s="87"/>
      <c r="L27" s="95">
        <f>SUM(L16:L24)</f>
        <v>5607</v>
      </c>
      <c r="M27" s="87"/>
      <c r="N27" s="95">
        <f>SUM(N16:N24)</f>
        <v>6863</v>
      </c>
      <c r="O27" s="87"/>
      <c r="P27" s="95">
        <f>SUM(P16:P22)</f>
        <v>0</v>
      </c>
      <c r="Q27" s="96"/>
      <c r="R27" s="95">
        <f>SUM(R16:R24)</f>
        <v>0</v>
      </c>
      <c r="S27" s="87"/>
      <c r="T27" s="95">
        <f>SUM(T16:T24)</f>
        <v>192819</v>
      </c>
      <c r="U27" s="87"/>
      <c r="V27" s="95">
        <f>SUM(V16:V24)</f>
        <v>1564292</v>
      </c>
      <c r="X27" s="93"/>
    </row>
    <row r="28" spans="1:21" ht="11.25" customHeight="1">
      <c r="A28" s="82"/>
      <c r="B28" s="82"/>
      <c r="C28" s="82"/>
      <c r="D28" s="82"/>
      <c r="G28" s="84"/>
      <c r="I28" s="84"/>
      <c r="K28" s="84"/>
      <c r="M28" s="84"/>
      <c r="O28" s="84"/>
      <c r="S28" s="84"/>
      <c r="U28" s="84"/>
    </row>
    <row r="29" spans="1:21" ht="11.25" customHeight="1">
      <c r="A29" s="82"/>
      <c r="B29" s="82"/>
      <c r="C29" s="82"/>
      <c r="D29" s="82"/>
      <c r="G29" s="84"/>
      <c r="I29" s="84"/>
      <c r="K29" s="84"/>
      <c r="M29" s="84"/>
      <c r="O29" s="84"/>
      <c r="S29" s="84"/>
      <c r="U29" s="84"/>
    </row>
    <row r="30" spans="1:22" ht="15.75">
      <c r="A30" s="83" t="s">
        <v>127</v>
      </c>
      <c r="B30" s="82"/>
      <c r="F30" s="90">
        <v>562965</v>
      </c>
      <c r="G30" s="87"/>
      <c r="H30" s="90">
        <v>595505</v>
      </c>
      <c r="I30" s="87"/>
      <c r="J30" s="90">
        <v>200533</v>
      </c>
      <c r="K30" s="87"/>
      <c r="L30" s="90">
        <v>1711</v>
      </c>
      <c r="M30" s="87"/>
      <c r="N30" s="90">
        <v>6863</v>
      </c>
      <c r="O30" s="87"/>
      <c r="P30" s="90">
        <v>0</v>
      </c>
      <c r="Q30" s="91"/>
      <c r="R30" s="91">
        <v>0</v>
      </c>
      <c r="S30" s="87"/>
      <c r="T30" s="90">
        <v>-281040</v>
      </c>
      <c r="U30" s="87"/>
      <c r="V30" s="86">
        <f>SUM(F30:T30)</f>
        <v>1086537</v>
      </c>
    </row>
    <row r="31" spans="1:22" ht="15.75">
      <c r="A31" s="84" t="s">
        <v>128</v>
      </c>
      <c r="B31" s="82"/>
      <c r="F31" s="97">
        <v>0</v>
      </c>
      <c r="G31" s="87"/>
      <c r="H31" s="97">
        <v>0</v>
      </c>
      <c r="I31" s="87"/>
      <c r="J31" s="97">
        <v>0</v>
      </c>
      <c r="K31" s="87"/>
      <c r="L31" s="97">
        <v>0</v>
      </c>
      <c r="M31" s="87"/>
      <c r="N31" s="97">
        <v>0</v>
      </c>
      <c r="O31" s="87"/>
      <c r="P31" s="90"/>
      <c r="Q31" s="91"/>
      <c r="R31" s="98">
        <v>2563</v>
      </c>
      <c r="S31" s="87"/>
      <c r="T31" s="97">
        <v>0</v>
      </c>
      <c r="U31" s="87"/>
      <c r="V31" s="97">
        <f>SUM(F31:T31)</f>
        <v>2563</v>
      </c>
    </row>
    <row r="32" spans="1:24" ht="15.75">
      <c r="A32" s="83" t="s">
        <v>129</v>
      </c>
      <c r="F32" s="90">
        <f>SUM(F30:F31)</f>
        <v>562965</v>
      </c>
      <c r="G32" s="87"/>
      <c r="H32" s="90">
        <f>SUM(H30:H31)</f>
        <v>595505</v>
      </c>
      <c r="I32" s="87"/>
      <c r="J32" s="90">
        <f>SUM(J30:J31)</f>
        <v>200533</v>
      </c>
      <c r="K32" s="87"/>
      <c r="L32" s="90">
        <f>SUM(L30:L31)</f>
        <v>1711</v>
      </c>
      <c r="M32" s="87"/>
      <c r="N32" s="90">
        <f>SUM(N30:N31)</f>
        <v>6863</v>
      </c>
      <c r="O32" s="87"/>
      <c r="P32" s="90"/>
      <c r="Q32" s="91"/>
      <c r="R32" s="91">
        <f>SUM(R30:R31)</f>
        <v>2563</v>
      </c>
      <c r="S32" s="87"/>
      <c r="T32" s="90">
        <f>SUM(T30:T31)</f>
        <v>-281040</v>
      </c>
      <c r="U32" s="87"/>
      <c r="V32" s="86">
        <f>SUM(V30:V31)</f>
        <v>1089100</v>
      </c>
      <c r="X32" s="93"/>
    </row>
    <row r="33" spans="1:22" ht="15.75">
      <c r="A33" s="84" t="s">
        <v>130</v>
      </c>
      <c r="B33" s="84"/>
      <c r="C33" s="84"/>
      <c r="D33" s="84"/>
      <c r="E33" s="84"/>
      <c r="F33" s="86"/>
      <c r="G33" s="87"/>
      <c r="H33" s="86"/>
      <c r="I33" s="87"/>
      <c r="J33" s="86"/>
      <c r="K33" s="87"/>
      <c r="L33" s="86"/>
      <c r="M33" s="87"/>
      <c r="N33" s="86"/>
      <c r="O33" s="87"/>
      <c r="P33" s="86">
        <v>0</v>
      </c>
      <c r="Q33" s="87"/>
      <c r="R33" s="87"/>
      <c r="S33" s="87"/>
      <c r="T33" s="86"/>
      <c r="U33" s="87"/>
      <c r="V33" s="86"/>
    </row>
    <row r="34" spans="1:22" ht="15.75">
      <c r="A34" s="84"/>
      <c r="B34" s="84" t="s">
        <v>131</v>
      </c>
      <c r="C34" s="84"/>
      <c r="D34" s="84"/>
      <c r="E34" s="84"/>
      <c r="F34" s="86"/>
      <c r="G34" s="87"/>
      <c r="H34" s="86"/>
      <c r="I34" s="87"/>
      <c r="J34" s="86"/>
      <c r="K34" s="87"/>
      <c r="L34" s="86"/>
      <c r="M34" s="87"/>
      <c r="N34" s="86"/>
      <c r="O34" s="87"/>
      <c r="P34" s="86"/>
      <c r="Q34" s="87"/>
      <c r="R34" s="87"/>
      <c r="S34" s="87"/>
      <c r="T34" s="86"/>
      <c r="U34" s="87"/>
      <c r="V34" s="86"/>
    </row>
    <row r="35" spans="1:22" ht="15.75">
      <c r="A35" s="89" t="s">
        <v>117</v>
      </c>
      <c r="B35" s="84" t="s">
        <v>118</v>
      </c>
      <c r="C35" s="84"/>
      <c r="D35" s="84"/>
      <c r="E35" s="84"/>
      <c r="F35" s="86">
        <v>0</v>
      </c>
      <c r="G35" s="87"/>
      <c r="H35" s="86">
        <v>0</v>
      </c>
      <c r="I35" s="87"/>
      <c r="J35" s="86">
        <v>0</v>
      </c>
      <c r="K35" s="87"/>
      <c r="L35" s="86">
        <v>4594</v>
      </c>
      <c r="M35" s="87"/>
      <c r="N35" s="86">
        <v>0</v>
      </c>
      <c r="O35" s="87"/>
      <c r="P35" s="86">
        <v>0</v>
      </c>
      <c r="Q35" s="87"/>
      <c r="R35" s="87">
        <v>0</v>
      </c>
      <c r="S35" s="87"/>
      <c r="T35" s="86">
        <v>0</v>
      </c>
      <c r="U35" s="87"/>
      <c r="V35" s="86">
        <f>SUM(F35:T35)</f>
        <v>4594</v>
      </c>
    </row>
    <row r="36" spans="1:22" ht="15.75">
      <c r="A36" s="89" t="s">
        <v>117</v>
      </c>
      <c r="B36" s="84" t="s">
        <v>132</v>
      </c>
      <c r="C36" s="84"/>
      <c r="D36" s="84"/>
      <c r="E36" s="84"/>
      <c r="F36" s="86">
        <v>0</v>
      </c>
      <c r="G36" s="87"/>
      <c r="H36" s="86">
        <v>0</v>
      </c>
      <c r="I36" s="87"/>
      <c r="J36" s="86">
        <v>0</v>
      </c>
      <c r="K36" s="87"/>
      <c r="L36" s="86">
        <v>0</v>
      </c>
      <c r="M36" s="87"/>
      <c r="N36" s="86">
        <v>0</v>
      </c>
      <c r="O36" s="87"/>
      <c r="P36" s="86"/>
      <c r="Q36" s="87"/>
      <c r="R36" s="88">
        <v>35646</v>
      </c>
      <c r="S36" s="87"/>
      <c r="T36" s="86">
        <v>0</v>
      </c>
      <c r="U36" s="87"/>
      <c r="V36" s="86">
        <f>SUM(F36:T36)</f>
        <v>35646</v>
      </c>
    </row>
    <row r="37" spans="1:22" ht="15.75">
      <c r="A37" s="84" t="s">
        <v>213</v>
      </c>
      <c r="B37" s="84"/>
      <c r="C37" s="84"/>
      <c r="D37" s="84"/>
      <c r="E37" s="84"/>
      <c r="F37" s="86">
        <v>0</v>
      </c>
      <c r="G37" s="87"/>
      <c r="H37" s="86">
        <v>0</v>
      </c>
      <c r="I37" s="87"/>
      <c r="J37" s="86">
        <v>0</v>
      </c>
      <c r="K37" s="87"/>
      <c r="L37" s="86">
        <v>0</v>
      </c>
      <c r="M37" s="87"/>
      <c r="N37" s="86">
        <v>0</v>
      </c>
      <c r="O37" s="87"/>
      <c r="P37" s="86">
        <v>0</v>
      </c>
      <c r="Q37" s="87"/>
      <c r="R37" s="87">
        <v>0</v>
      </c>
      <c r="S37" s="87"/>
      <c r="T37" s="86">
        <f>+'IS'!K66</f>
        <v>-120424</v>
      </c>
      <c r="U37" s="99"/>
      <c r="V37" s="86">
        <f>SUM(F37:T37)</f>
        <v>-120424</v>
      </c>
    </row>
    <row r="38" spans="1:22" ht="15.75" hidden="1">
      <c r="A38" s="75" t="s">
        <v>120</v>
      </c>
      <c r="F38" s="90">
        <v>0</v>
      </c>
      <c r="G38" s="87"/>
      <c r="H38" s="90">
        <v>0</v>
      </c>
      <c r="I38" s="87"/>
      <c r="J38" s="90">
        <v>0</v>
      </c>
      <c r="K38" s="87"/>
      <c r="L38" s="90">
        <v>0</v>
      </c>
      <c r="M38" s="87"/>
      <c r="N38" s="90">
        <v>0</v>
      </c>
      <c r="O38" s="87"/>
      <c r="P38" s="90"/>
      <c r="Q38" s="91"/>
      <c r="R38" s="91">
        <v>0</v>
      </c>
      <c r="S38" s="87"/>
      <c r="T38" s="90">
        <v>0</v>
      </c>
      <c r="U38" s="87"/>
      <c r="V38" s="90">
        <f>SUM(F38:T38)</f>
        <v>0</v>
      </c>
    </row>
    <row r="39" spans="1:22" ht="15.75">
      <c r="A39" s="75" t="s">
        <v>121</v>
      </c>
      <c r="F39" s="90">
        <v>0</v>
      </c>
      <c r="G39" s="87"/>
      <c r="H39" s="90">
        <v>0</v>
      </c>
      <c r="I39" s="87"/>
      <c r="J39" s="90">
        <v>0</v>
      </c>
      <c r="K39" s="87"/>
      <c r="L39" s="90">
        <v>0</v>
      </c>
      <c r="M39" s="87"/>
      <c r="N39" s="90">
        <v>0</v>
      </c>
      <c r="O39" s="87"/>
      <c r="P39" s="90"/>
      <c r="Q39" s="91"/>
      <c r="R39" s="91">
        <v>0</v>
      </c>
      <c r="S39" s="87"/>
      <c r="T39" s="90">
        <f>+'[10]cnsl IS'!Z92</f>
        <v>-10133</v>
      </c>
      <c r="U39" s="87"/>
      <c r="V39" s="90">
        <f>SUM(F39:T39)</f>
        <v>-10133</v>
      </c>
    </row>
    <row r="40" spans="1:22" ht="15.75" hidden="1">
      <c r="A40" s="75" t="s">
        <v>133</v>
      </c>
      <c r="F40" s="90"/>
      <c r="G40" s="87"/>
      <c r="H40" s="90"/>
      <c r="I40" s="87"/>
      <c r="J40" s="90"/>
      <c r="K40" s="87"/>
      <c r="L40" s="90"/>
      <c r="M40" s="87"/>
      <c r="N40" s="90"/>
      <c r="O40" s="87"/>
      <c r="P40" s="90"/>
      <c r="Q40" s="91"/>
      <c r="R40" s="91"/>
      <c r="S40" s="87"/>
      <c r="T40" s="90"/>
      <c r="U40" s="87"/>
      <c r="V40" s="90"/>
    </row>
    <row r="41" spans="2:22" ht="15.75" hidden="1">
      <c r="B41" s="75" t="s">
        <v>125</v>
      </c>
      <c r="F41" s="90">
        <v>0</v>
      </c>
      <c r="G41" s="87"/>
      <c r="H41" s="90">
        <v>0</v>
      </c>
      <c r="I41" s="87"/>
      <c r="J41" s="90">
        <v>0</v>
      </c>
      <c r="K41" s="87"/>
      <c r="L41" s="90">
        <v>0</v>
      </c>
      <c r="M41" s="87"/>
      <c r="N41" s="90">
        <v>0</v>
      </c>
      <c r="O41" s="87"/>
      <c r="P41" s="90"/>
      <c r="Q41" s="91"/>
      <c r="R41" s="91">
        <v>0</v>
      </c>
      <c r="S41" s="87"/>
      <c r="T41" s="90">
        <v>0</v>
      </c>
      <c r="U41" s="87"/>
      <c r="V41" s="90">
        <f>SUM(F41:T41)</f>
        <v>0</v>
      </c>
    </row>
    <row r="42" spans="1:22" ht="16.5" thickBot="1">
      <c r="A42" s="80" t="s">
        <v>134</v>
      </c>
      <c r="F42" s="95">
        <f>SUM(F32:F41)</f>
        <v>562965</v>
      </c>
      <c r="G42" s="86"/>
      <c r="H42" s="95">
        <f>SUM(H32:H41)</f>
        <v>595505</v>
      </c>
      <c r="I42" s="86"/>
      <c r="J42" s="95">
        <f>SUM(J32:J41)</f>
        <v>200533</v>
      </c>
      <c r="K42" s="87"/>
      <c r="L42" s="95">
        <f>SUM(L32:L41)</f>
        <v>6305</v>
      </c>
      <c r="M42" s="87"/>
      <c r="N42" s="95">
        <f>SUM(N32:N41)</f>
        <v>6863</v>
      </c>
      <c r="O42" s="87"/>
      <c r="P42" s="95">
        <f>SUM(P33:P38)</f>
        <v>0</v>
      </c>
      <c r="Q42" s="96"/>
      <c r="R42" s="95">
        <f>SUM(R32:R41)</f>
        <v>38209</v>
      </c>
      <c r="S42" s="87"/>
      <c r="T42" s="95">
        <f>SUM(T32:T41)</f>
        <v>-411597</v>
      </c>
      <c r="U42" s="87"/>
      <c r="V42" s="95">
        <f>SUM(V32:V41)</f>
        <v>998783</v>
      </c>
    </row>
    <row r="43" spans="7:21" ht="15.75">
      <c r="G43" s="84"/>
      <c r="I43" s="84"/>
      <c r="M43" s="84"/>
      <c r="O43" s="84"/>
      <c r="S43" s="84"/>
      <c r="U43" s="84"/>
    </row>
    <row r="44" ht="15.75" hidden="1">
      <c r="A44" s="75" t="s">
        <v>135</v>
      </c>
    </row>
    <row r="45" spans="1:2" ht="15.75">
      <c r="A45" s="100" t="s">
        <v>136</v>
      </c>
      <c r="B45" s="75" t="s">
        <v>137</v>
      </c>
    </row>
    <row r="47" spans="1:22" ht="15.75">
      <c r="A47" s="80" t="s">
        <v>138</v>
      </c>
      <c r="V47" s="90"/>
    </row>
    <row r="49" ht="15.75">
      <c r="V49" s="101"/>
    </row>
    <row r="51" ht="15.75">
      <c r="V51" s="102">
        <f>+V42-'BS'!F43</f>
        <v>0</v>
      </c>
    </row>
  </sheetData>
  <mergeCells count="3">
    <mergeCell ref="A4:V4"/>
    <mergeCell ref="A5:V5"/>
    <mergeCell ref="A1:V1"/>
  </mergeCells>
  <printOptions horizontalCentered="1"/>
  <pageMargins left="0.31" right="0.4" top="0.58" bottom="0.47" header="0.34" footer="0.26"/>
  <pageSetup horizontalDpi="600" verticalDpi="600" orientation="landscape" paperSize="9" scale="80" r:id="rId2"/>
  <headerFooter alignWithMargins="0">
    <oddFooter>&amp;R&amp;"Times New Roman,Regular"3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0"/>
  <sheetViews>
    <sheetView view="pageBreakPreview" zoomScaleSheetLayoutView="100" workbookViewId="0" topLeftCell="A76">
      <selection activeCell="F28" sqref="F28"/>
    </sheetView>
  </sheetViews>
  <sheetFormatPr defaultColWidth="9.140625" defaultRowHeight="12.75"/>
  <cols>
    <col min="1" max="1" width="2.28125" style="75" customWidth="1"/>
    <col min="2" max="2" width="1.421875" style="75" customWidth="1"/>
    <col min="3" max="3" width="4.57421875" style="75" customWidth="1"/>
    <col min="4" max="5" width="1.7109375" style="75" customWidth="1"/>
    <col min="6" max="6" width="10.57421875" style="75" customWidth="1"/>
    <col min="7" max="7" width="1.7109375" style="75" customWidth="1"/>
    <col min="8" max="9" width="9.140625" style="75" customWidth="1"/>
    <col min="10" max="10" width="14.8515625" style="75" customWidth="1"/>
    <col min="11" max="11" width="6.28125" style="75" customWidth="1"/>
    <col min="12" max="12" width="16.8515625" style="75" customWidth="1"/>
    <col min="13" max="13" width="12.7109375" style="103" customWidth="1"/>
    <col min="14" max="14" width="12.00390625" style="103" customWidth="1"/>
    <col min="15" max="15" width="12.421875" style="75" bestFit="1" customWidth="1"/>
    <col min="16" max="16384" width="9.140625" style="75" customWidth="1"/>
  </cols>
  <sheetData>
    <row r="1" spans="1:14" ht="2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2.75" customHeight="1">
      <c r="A2" s="5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2" customHeight="1">
      <c r="N3" s="104"/>
    </row>
    <row r="4" spans="1:14" ht="15.75">
      <c r="A4" s="134" t="s">
        <v>139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4" ht="15.75">
      <c r="A5" s="134" t="s">
        <v>90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3:14" ht="15.75">
      <c r="M6" s="136" t="s">
        <v>140</v>
      </c>
      <c r="N6" s="136"/>
    </row>
    <row r="7" spans="13:14" ht="15.75">
      <c r="M7" s="105" t="s">
        <v>141</v>
      </c>
      <c r="N7" s="105" t="s">
        <v>141</v>
      </c>
    </row>
    <row r="8" spans="13:14" ht="15.75">
      <c r="M8" s="105" t="s">
        <v>142</v>
      </c>
      <c r="N8" s="105" t="s">
        <v>143</v>
      </c>
    </row>
    <row r="9" spans="13:14" ht="15.75">
      <c r="M9" s="104" t="s">
        <v>58</v>
      </c>
      <c r="N9" s="104" t="s">
        <v>58</v>
      </c>
    </row>
    <row r="10" spans="13:14" ht="15.75">
      <c r="M10" s="106" t="s">
        <v>8</v>
      </c>
      <c r="N10" s="106" t="s">
        <v>8</v>
      </c>
    </row>
    <row r="11" spans="1:14" ht="15.75">
      <c r="A11" s="80"/>
      <c r="M11" s="107"/>
      <c r="N11" s="107"/>
    </row>
    <row r="12" spans="1:14" ht="15.75">
      <c r="A12" s="80" t="s">
        <v>144</v>
      </c>
      <c r="M12" s="107"/>
      <c r="N12" s="107"/>
    </row>
    <row r="14" spans="2:14" ht="15.75">
      <c r="B14" s="75" t="s">
        <v>145</v>
      </c>
      <c r="M14" s="108">
        <f>-'[10]cnsl CF'!K49</f>
        <v>-80246</v>
      </c>
      <c r="N14" s="108">
        <f>+'IS'!M54</f>
        <v>34892</v>
      </c>
    </row>
    <row r="15" spans="2:14" ht="15.75">
      <c r="B15" s="75" t="s">
        <v>146</v>
      </c>
      <c r="M15" s="108"/>
      <c r="N15" s="108"/>
    </row>
    <row r="16" spans="3:14" ht="15.75">
      <c r="C16" s="75" t="s">
        <v>77</v>
      </c>
      <c r="M16" s="108">
        <f>+'[10]cnsl CF'!L60</f>
        <v>22456</v>
      </c>
      <c r="N16" s="108">
        <v>23748</v>
      </c>
    </row>
    <row r="17" spans="3:14" ht="15.75" hidden="1">
      <c r="C17" s="75" t="s">
        <v>147</v>
      </c>
      <c r="M17" s="108">
        <v>0</v>
      </c>
      <c r="N17" s="109">
        <v>0</v>
      </c>
    </row>
    <row r="18" spans="3:14" ht="15.75" hidden="1">
      <c r="C18" s="75" t="s">
        <v>148</v>
      </c>
      <c r="M18" s="108"/>
      <c r="N18" s="108">
        <v>0</v>
      </c>
    </row>
    <row r="19" spans="3:14" ht="15.75" hidden="1">
      <c r="C19" s="75" t="s">
        <v>149</v>
      </c>
      <c r="M19" s="108">
        <v>0</v>
      </c>
      <c r="N19" s="109">
        <v>0</v>
      </c>
    </row>
    <row r="20" spans="3:14" ht="15.75">
      <c r="C20" s="75" t="s">
        <v>64</v>
      </c>
      <c r="M20" s="108">
        <f>+'[10]cnsl CF'!L53</f>
        <v>369470</v>
      </c>
      <c r="N20" s="110">
        <v>181321</v>
      </c>
    </row>
    <row r="21" spans="3:14" ht="15.75" hidden="1">
      <c r="C21" s="75" t="s">
        <v>150</v>
      </c>
      <c r="M21" s="109">
        <v>0</v>
      </c>
      <c r="N21" s="108">
        <v>0</v>
      </c>
    </row>
    <row r="22" spans="3:14" ht="15.75" hidden="1">
      <c r="C22" s="75" t="s">
        <v>151</v>
      </c>
      <c r="M22" s="109"/>
      <c r="N22" s="108">
        <v>0</v>
      </c>
    </row>
    <row r="23" spans="3:14" ht="15.75" hidden="1">
      <c r="C23" s="75" t="s">
        <v>152</v>
      </c>
      <c r="M23" s="91">
        <v>0</v>
      </c>
      <c r="N23" s="109">
        <v>0</v>
      </c>
    </row>
    <row r="24" spans="3:14" ht="15.75" hidden="1">
      <c r="C24" s="75" t="s">
        <v>153</v>
      </c>
      <c r="M24" s="91">
        <v>0</v>
      </c>
      <c r="N24" s="108">
        <v>0</v>
      </c>
    </row>
    <row r="25" spans="3:14" ht="15.75" hidden="1">
      <c r="C25" s="75" t="s">
        <v>154</v>
      </c>
      <c r="M25" s="109">
        <v>0</v>
      </c>
      <c r="N25" s="108">
        <v>0</v>
      </c>
    </row>
    <row r="26" spans="3:14" ht="15.75">
      <c r="C26" s="75" t="s">
        <v>155</v>
      </c>
      <c r="M26" s="91">
        <f>-'[10]cnsl CF'!K58</f>
        <v>-9066</v>
      </c>
      <c r="N26" s="108">
        <v>-5989</v>
      </c>
    </row>
    <row r="27" spans="3:14" ht="15.75">
      <c r="C27" s="75" t="s">
        <v>156</v>
      </c>
      <c r="M27" s="108">
        <f>-'[10]cnsl CF'!K52</f>
        <v>-197</v>
      </c>
      <c r="N27" s="108">
        <v>-549</v>
      </c>
    </row>
    <row r="28" spans="3:14" ht="15.75">
      <c r="C28" s="75" t="s">
        <v>67</v>
      </c>
      <c r="M28" s="108">
        <f>+'[10]cnsl CF'!L54</f>
        <v>17654</v>
      </c>
      <c r="N28" s="91">
        <v>11400</v>
      </c>
    </row>
    <row r="29" spans="3:14" ht="15.75">
      <c r="C29" s="75" t="s">
        <v>157</v>
      </c>
      <c r="M29" s="109">
        <v>0</v>
      </c>
      <c r="N29" s="108">
        <v>1147</v>
      </c>
    </row>
    <row r="30" spans="3:14" ht="15.75">
      <c r="C30" s="75" t="s">
        <v>158</v>
      </c>
      <c r="M30" s="87">
        <v>0</v>
      </c>
      <c r="N30" s="111">
        <v>-22357</v>
      </c>
    </row>
    <row r="31" spans="3:14" ht="15.75">
      <c r="C31" s="75" t="s">
        <v>159</v>
      </c>
      <c r="M31" s="87">
        <f>-'[10]cnsl CF'!K59</f>
        <v>-5152</v>
      </c>
      <c r="N31" s="112">
        <v>0</v>
      </c>
    </row>
    <row r="32" spans="3:14" ht="15.75">
      <c r="C32" s="75" t="s">
        <v>160</v>
      </c>
      <c r="M32" s="87">
        <f>-'[10]cnsl CF'!K56</f>
        <v>-5270</v>
      </c>
      <c r="N32" s="108">
        <v>36</v>
      </c>
    </row>
    <row r="33" spans="3:14" ht="15.75">
      <c r="C33" s="75" t="s">
        <v>161</v>
      </c>
      <c r="M33" s="113">
        <v>0</v>
      </c>
      <c r="N33" s="114">
        <v>-1871</v>
      </c>
    </row>
    <row r="34" spans="3:14" ht="15.75">
      <c r="C34" s="75" t="s">
        <v>162</v>
      </c>
      <c r="M34" s="108">
        <f>SUM(M14:M33)</f>
        <v>309649</v>
      </c>
      <c r="N34" s="108">
        <f>SUM(N14:N33)</f>
        <v>221778</v>
      </c>
    </row>
    <row r="35" spans="2:14" ht="15.75">
      <c r="B35" s="75" t="s">
        <v>163</v>
      </c>
      <c r="M35" s="108"/>
      <c r="N35" s="108"/>
    </row>
    <row r="36" spans="3:14" ht="15.75">
      <c r="C36" s="75" t="s">
        <v>164</v>
      </c>
      <c r="M36" s="115">
        <f>-'[10]cnsl CF'!K14</f>
        <v>-9971</v>
      </c>
      <c r="N36" s="115">
        <v>-2621</v>
      </c>
    </row>
    <row r="37" spans="3:14" ht="15.75">
      <c r="C37" s="75" t="s">
        <v>165</v>
      </c>
      <c r="M37" s="115">
        <f>-'[10]cnsl CF'!K15</f>
        <v>-226750</v>
      </c>
      <c r="N37" s="115">
        <v>-112694</v>
      </c>
    </row>
    <row r="38" spans="3:14" ht="15.75" hidden="1">
      <c r="C38" s="75" t="s">
        <v>166</v>
      </c>
      <c r="M38" s="115">
        <v>0</v>
      </c>
      <c r="N38" s="116">
        <v>0</v>
      </c>
    </row>
    <row r="39" spans="3:14" ht="15.75" hidden="1">
      <c r="C39" s="75" t="s">
        <v>167</v>
      </c>
      <c r="M39" s="117">
        <v>0</v>
      </c>
      <c r="N39" s="108">
        <v>0</v>
      </c>
    </row>
    <row r="40" spans="3:14" ht="15.75" hidden="1">
      <c r="C40" s="75" t="s">
        <v>168</v>
      </c>
      <c r="M40" s="92">
        <v>0</v>
      </c>
      <c r="N40" s="109">
        <v>0</v>
      </c>
    </row>
    <row r="41" spans="3:14" ht="15.75">
      <c r="C41" s="75" t="s">
        <v>169</v>
      </c>
      <c r="M41" s="115">
        <f>-'[10]cnsl CF'!K18</f>
        <v>-34182</v>
      </c>
      <c r="N41" s="115">
        <v>-15143</v>
      </c>
    </row>
    <row r="42" spans="3:14" ht="15.75">
      <c r="C42" s="75" t="s">
        <v>170</v>
      </c>
      <c r="M42" s="115">
        <f>+'[10]cnsl CF'!L31</f>
        <v>6088</v>
      </c>
      <c r="N42" s="115">
        <v>7021</v>
      </c>
    </row>
    <row r="43" spans="3:14" ht="15.75">
      <c r="C43" s="75" t="s">
        <v>171</v>
      </c>
      <c r="M43" s="115">
        <f>+'[10]cnsl CF'!L32</f>
        <v>511171</v>
      </c>
      <c r="N43" s="115">
        <v>150127</v>
      </c>
    </row>
    <row r="44" spans="3:14" ht="15.75">
      <c r="C44" s="75" t="s">
        <v>172</v>
      </c>
      <c r="M44" s="115">
        <f>-'[10]cnsl CF'!K12</f>
        <v>-390925</v>
      </c>
      <c r="N44" s="115">
        <f>-938656</f>
        <v>-938656</v>
      </c>
    </row>
    <row r="45" spans="3:14" ht="15.75">
      <c r="C45" s="75" t="s">
        <v>173</v>
      </c>
      <c r="M45" s="115">
        <f>-'[10]cnsl CF'!K29</f>
        <v>-349439</v>
      </c>
      <c r="N45" s="115">
        <v>1731233</v>
      </c>
    </row>
    <row r="46" spans="3:14" ht="15.75">
      <c r="C46" s="75" t="s">
        <v>174</v>
      </c>
      <c r="M46" s="117">
        <v>0</v>
      </c>
      <c r="N46" s="115">
        <v>-190000</v>
      </c>
    </row>
    <row r="47" spans="3:14" ht="15.75">
      <c r="C47" s="75" t="s">
        <v>175</v>
      </c>
      <c r="M47" s="115">
        <f>-'[10]cnsl CF'!K30</f>
        <v>-959181</v>
      </c>
      <c r="N47" s="115">
        <v>400825</v>
      </c>
    </row>
    <row r="48" spans="3:14" ht="15.75">
      <c r="C48" s="75" t="s">
        <v>176</v>
      </c>
      <c r="M48" s="108">
        <f>+'[10]cnsl CF'!L43</f>
        <v>58889</v>
      </c>
      <c r="N48" s="108">
        <v>148552</v>
      </c>
    </row>
    <row r="49" spans="3:14" ht="15.75">
      <c r="C49" s="75" t="s">
        <v>177</v>
      </c>
      <c r="M49" s="114">
        <f>+'[10]cnsl CF'!L44</f>
        <v>20196</v>
      </c>
      <c r="N49" s="114">
        <v>7208</v>
      </c>
    </row>
    <row r="50" spans="2:14" ht="15.75">
      <c r="B50" s="75" t="s">
        <v>178</v>
      </c>
      <c r="M50" s="111">
        <f>SUM(M34:M49)</f>
        <v>-1064455</v>
      </c>
      <c r="N50" s="111">
        <f>SUM(N34:N49)</f>
        <v>1407630</v>
      </c>
    </row>
    <row r="51" spans="3:14" ht="15.75">
      <c r="C51" s="75" t="s">
        <v>179</v>
      </c>
      <c r="M51" s="111">
        <f>-'[10]cnsl CF'!K62</f>
        <v>-29154</v>
      </c>
      <c r="N51" s="111">
        <v>-32384</v>
      </c>
    </row>
    <row r="52" spans="3:14" ht="15.75">
      <c r="C52" s="75" t="s">
        <v>180</v>
      </c>
      <c r="M52" s="87">
        <f>-'[10]cnsl CF'!K63</f>
        <v>-3364</v>
      </c>
      <c r="N52" s="111">
        <v>-6468</v>
      </c>
    </row>
    <row r="53" spans="2:14" ht="15.75">
      <c r="B53" s="75" t="s">
        <v>181</v>
      </c>
      <c r="M53" s="118">
        <f>+M50+M51+M52</f>
        <v>-1096973</v>
      </c>
      <c r="N53" s="118">
        <f>+N50+N51+N52</f>
        <v>1368778</v>
      </c>
    </row>
    <row r="54" spans="13:14" ht="15.75">
      <c r="M54" s="111"/>
      <c r="N54" s="111"/>
    </row>
    <row r="55" spans="1:14" ht="15.75">
      <c r="A55" s="135" t="s">
        <v>182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</row>
    <row r="56" spans="1:14" ht="15.75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</row>
    <row r="57" spans="1:14" ht="20.25">
      <c r="A57" s="126" t="s">
        <v>0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</row>
    <row r="58" spans="1:14" ht="12.75" customHeight="1">
      <c r="A58" s="5" t="s">
        <v>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ht="12" customHeight="1">
      <c r="M59" s="108"/>
    </row>
    <row r="60" spans="1:14" ht="15.75">
      <c r="A60" s="134" t="s">
        <v>139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</row>
    <row r="61" spans="1:14" ht="15.75">
      <c r="A61" s="134" t="s">
        <v>183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</row>
    <row r="62" spans="13:14" ht="15.75">
      <c r="M62" s="136" t="str">
        <f>+M6</f>
        <v>9 MONTHS ENDED</v>
      </c>
      <c r="N62" s="136"/>
    </row>
    <row r="63" spans="13:14" ht="15.75">
      <c r="M63" s="105" t="str">
        <f>+M7</f>
        <v>31 MAR.</v>
      </c>
      <c r="N63" s="105" t="str">
        <f>+N7</f>
        <v>31 MAR.</v>
      </c>
    </row>
    <row r="64" spans="13:14" ht="15.75">
      <c r="M64" s="105" t="str">
        <f>+M8</f>
        <v>2006</v>
      </c>
      <c r="N64" s="105" t="str">
        <f>+N8</f>
        <v>2005</v>
      </c>
    </row>
    <row r="65" spans="13:14" ht="15.75">
      <c r="M65" s="104" t="s">
        <v>58</v>
      </c>
      <c r="N65" s="104" t="s">
        <v>58</v>
      </c>
    </row>
    <row r="66" spans="13:14" ht="15.75">
      <c r="M66" s="106" t="str">
        <f>+M10</f>
        <v>Unaudited</v>
      </c>
      <c r="N66" s="106" t="str">
        <f>+N10</f>
        <v>Unaudited</v>
      </c>
    </row>
    <row r="67" spans="13:14" ht="15.75">
      <c r="M67" s="111"/>
      <c r="N67" s="111"/>
    </row>
    <row r="68" spans="1:14" ht="15.75">
      <c r="A68" s="80" t="s">
        <v>184</v>
      </c>
      <c r="M68" s="108"/>
      <c r="N68" s="108"/>
    </row>
    <row r="69" spans="13:14" ht="15.75">
      <c r="M69" s="108"/>
      <c r="N69" s="108"/>
    </row>
    <row r="70" spans="2:14" ht="15.75">
      <c r="B70" s="75" t="s">
        <v>185</v>
      </c>
      <c r="M70" s="108">
        <f>-'[10]cnsl CF'!K22</f>
        <v>-44956</v>
      </c>
      <c r="N70" s="108">
        <v>-171354</v>
      </c>
    </row>
    <row r="71" spans="2:14" ht="15.75" hidden="1">
      <c r="B71" s="75" t="s">
        <v>186</v>
      </c>
      <c r="M71" s="91">
        <v>0</v>
      </c>
      <c r="N71" s="108">
        <v>0</v>
      </c>
    </row>
    <row r="72" spans="2:14" ht="15.75">
      <c r="B72" s="75" t="s">
        <v>187</v>
      </c>
      <c r="M72" s="109">
        <v>0</v>
      </c>
      <c r="N72" s="108">
        <v>638</v>
      </c>
    </row>
    <row r="73" spans="2:14" ht="15.75" hidden="1">
      <c r="B73" s="75" t="s">
        <v>188</v>
      </c>
      <c r="M73" s="91">
        <v>0</v>
      </c>
      <c r="N73" s="108">
        <v>0</v>
      </c>
    </row>
    <row r="74" spans="2:14" ht="15.75">
      <c r="B74" s="75" t="s">
        <v>189</v>
      </c>
      <c r="M74" s="108">
        <f>-'[10]cnsl CF'!K11</f>
        <v>-2502694</v>
      </c>
      <c r="N74" s="108">
        <f>-429156-15795+5989+22357</f>
        <v>-416605</v>
      </c>
    </row>
    <row r="75" spans="2:14" ht="15.75" hidden="1">
      <c r="B75" s="75" t="s">
        <v>190</v>
      </c>
      <c r="M75" s="91">
        <v>0</v>
      </c>
      <c r="N75" s="108">
        <v>0</v>
      </c>
    </row>
    <row r="76" spans="2:14" ht="15.75">
      <c r="B76" s="75" t="s">
        <v>191</v>
      </c>
      <c r="M76" s="91">
        <f>+SUM('[10]cnsl CF'!L9:L10)</f>
        <v>2234431</v>
      </c>
      <c r="N76" s="109">
        <v>0</v>
      </c>
    </row>
    <row r="77" spans="2:14" ht="15.75" hidden="1">
      <c r="B77" s="75" t="s">
        <v>192</v>
      </c>
      <c r="M77" s="108">
        <v>0</v>
      </c>
      <c r="N77" s="114">
        <v>0</v>
      </c>
    </row>
    <row r="78" spans="2:14" ht="15.75">
      <c r="B78" s="75" t="s">
        <v>193</v>
      </c>
      <c r="M78" s="118">
        <f>SUM(M70:M77)</f>
        <v>-313219</v>
      </c>
      <c r="N78" s="118">
        <f>SUM(N70:N77)</f>
        <v>-587321</v>
      </c>
    </row>
    <row r="79" ht="15.75">
      <c r="M79" s="108"/>
    </row>
    <row r="80" spans="1:13" ht="15.75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4"/>
    </row>
    <row r="81" spans="1:13" ht="15.75">
      <c r="A81" s="80" t="s">
        <v>194</v>
      </c>
      <c r="M81" s="108"/>
    </row>
    <row r="82" ht="15.75">
      <c r="M82" s="108"/>
    </row>
    <row r="83" spans="2:14" ht="15.75">
      <c r="B83" s="75" t="s">
        <v>195</v>
      </c>
      <c r="M83" s="109">
        <v>0</v>
      </c>
      <c r="N83" s="108">
        <v>12268</v>
      </c>
    </row>
    <row r="84" spans="2:14" ht="15.75" hidden="1">
      <c r="B84" s="75" t="s">
        <v>196</v>
      </c>
      <c r="M84" s="108">
        <v>0</v>
      </c>
      <c r="N84" s="108">
        <v>0</v>
      </c>
    </row>
    <row r="85" spans="2:14" ht="15.75" hidden="1">
      <c r="B85" s="75" t="s">
        <v>197</v>
      </c>
      <c r="M85" s="108">
        <v>0</v>
      </c>
      <c r="N85" s="108">
        <v>0</v>
      </c>
    </row>
    <row r="86" spans="2:14" ht="15.75">
      <c r="B86" s="75" t="s">
        <v>198</v>
      </c>
      <c r="M86" s="108">
        <f>-'[10]cnsl CF'!K66</f>
        <v>-10133</v>
      </c>
      <c r="N86" s="108">
        <v>-34453</v>
      </c>
    </row>
    <row r="87" spans="2:14" ht="15.75">
      <c r="B87" s="75" t="s">
        <v>199</v>
      </c>
      <c r="M87" s="108">
        <f>-'[10]cnsl CF'!K42</f>
        <v>-4592</v>
      </c>
      <c r="N87" s="108">
        <v>-1620</v>
      </c>
    </row>
    <row r="88" spans="2:14" ht="15.75">
      <c r="B88" s="75" t="s">
        <v>200</v>
      </c>
      <c r="M88" s="118">
        <f>SUM(M83:M87)</f>
        <v>-14725</v>
      </c>
      <c r="N88" s="118">
        <f>SUM(N83:N87)</f>
        <v>-23805</v>
      </c>
    </row>
    <row r="89" ht="15.75">
      <c r="M89" s="108"/>
    </row>
    <row r="90" spans="1:14" ht="15.75">
      <c r="A90" s="80" t="s">
        <v>201</v>
      </c>
      <c r="M90" s="108">
        <f>+M88+M78+M53</f>
        <v>-1424917</v>
      </c>
      <c r="N90" s="108">
        <f>+N88+N78+N53</f>
        <v>757652</v>
      </c>
    </row>
    <row r="91" spans="1:14" ht="15.75">
      <c r="A91" s="80"/>
      <c r="M91" s="108"/>
      <c r="N91" s="119"/>
    </row>
    <row r="92" spans="1:14" ht="15.75">
      <c r="A92" s="80" t="s">
        <v>202</v>
      </c>
      <c r="M92" s="108">
        <f>+'[10]cnsl CF'!L36</f>
        <v>9746</v>
      </c>
      <c r="N92" s="108">
        <v>2664</v>
      </c>
    </row>
    <row r="93" spans="1:14" ht="15.75">
      <c r="A93" s="80"/>
      <c r="M93" s="108"/>
      <c r="N93" s="119"/>
    </row>
    <row r="94" spans="1:14" ht="15.75" hidden="1">
      <c r="A94" s="80" t="s">
        <v>203</v>
      </c>
      <c r="M94" s="108"/>
      <c r="N94" s="119"/>
    </row>
    <row r="95" spans="1:14" ht="15.75" hidden="1">
      <c r="A95" s="80"/>
      <c r="C95" s="80" t="s">
        <v>204</v>
      </c>
      <c r="M95" s="91">
        <v>0</v>
      </c>
      <c r="N95" s="91">
        <v>0</v>
      </c>
    </row>
    <row r="96" spans="1:13" ht="15.75" hidden="1">
      <c r="A96" s="80"/>
      <c r="M96" s="108"/>
    </row>
    <row r="97" spans="1:14" ht="15.75">
      <c r="A97" s="80" t="s">
        <v>205</v>
      </c>
      <c r="M97" s="111">
        <f>+M98</f>
        <v>3511189</v>
      </c>
      <c r="N97" s="111">
        <f>+N98</f>
        <v>2309184</v>
      </c>
    </row>
    <row r="98" spans="1:14" ht="15.75" hidden="1">
      <c r="A98" s="80"/>
      <c r="C98" s="75" t="s">
        <v>206</v>
      </c>
      <c r="M98" s="120">
        <v>3511189</v>
      </c>
      <c r="N98" s="121">
        <v>2309184</v>
      </c>
    </row>
    <row r="99" spans="3:14" ht="15.75" hidden="1">
      <c r="C99" s="75" t="s">
        <v>207</v>
      </c>
      <c r="M99" s="122"/>
      <c r="N99" s="123">
        <v>0</v>
      </c>
    </row>
    <row r="100" spans="3:14" ht="15.75" hidden="1">
      <c r="C100" s="75" t="s">
        <v>208</v>
      </c>
      <c r="M100" s="111">
        <f>+SUM(M98:M99)</f>
        <v>3511189</v>
      </c>
      <c r="N100" s="111">
        <f>+SUM(N98:N99)</f>
        <v>2309184</v>
      </c>
    </row>
    <row r="101" spans="13:14" ht="15.75">
      <c r="M101" s="108"/>
      <c r="N101" s="116"/>
    </row>
    <row r="102" spans="1:14" ht="16.5" thickBot="1">
      <c r="A102" s="80" t="s">
        <v>209</v>
      </c>
      <c r="M102" s="124">
        <f>+SUM(M90:M95)+M100</f>
        <v>2096018</v>
      </c>
      <c r="N102" s="124">
        <f>+SUM(N90:N95)+N100</f>
        <v>3069500</v>
      </c>
    </row>
    <row r="103" spans="2:14" ht="15.75">
      <c r="B103" s="75" t="s">
        <v>210</v>
      </c>
      <c r="M103" s="108"/>
      <c r="N103" s="108"/>
    </row>
    <row r="104" spans="3:14" ht="15.75">
      <c r="C104" s="75" t="s">
        <v>211</v>
      </c>
      <c r="M104" s="108">
        <f>+'BS'!F13</f>
        <v>1377159</v>
      </c>
      <c r="N104" s="108">
        <v>2447140</v>
      </c>
    </row>
    <row r="105" spans="3:14" ht="15.75">
      <c r="C105" s="75" t="s">
        <v>212</v>
      </c>
      <c r="M105" s="111">
        <f>+'BS'!F14</f>
        <v>718859</v>
      </c>
      <c r="N105" s="108">
        <v>622360</v>
      </c>
    </row>
    <row r="106" spans="13:14" ht="16.5" thickBot="1">
      <c r="M106" s="124">
        <f>SUM(M104:M105)</f>
        <v>2096018</v>
      </c>
      <c r="N106" s="124">
        <f>SUM(N104:N105)</f>
        <v>3069500</v>
      </c>
    </row>
    <row r="108" spans="1:14" ht="15.75">
      <c r="A108" s="135" t="s">
        <v>182</v>
      </c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</row>
    <row r="109" spans="1:14" ht="15.75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</row>
    <row r="110" spans="13:14" ht="15.75">
      <c r="M110" s="91">
        <f>+M106-M102</f>
        <v>0</v>
      </c>
      <c r="N110" s="109">
        <f>+N106-N102</f>
        <v>0</v>
      </c>
    </row>
  </sheetData>
  <mergeCells count="10">
    <mergeCell ref="A108:N109"/>
    <mergeCell ref="A1:N1"/>
    <mergeCell ref="A57:N57"/>
    <mergeCell ref="M62:N62"/>
    <mergeCell ref="A4:N4"/>
    <mergeCell ref="A5:N5"/>
    <mergeCell ref="A60:N60"/>
    <mergeCell ref="A61:N61"/>
    <mergeCell ref="M6:N6"/>
    <mergeCell ref="A55:N56"/>
  </mergeCells>
  <printOptions horizontalCentered="1"/>
  <pageMargins left="0.17" right="0.18" top="0.64" bottom="0.68" header="0.5" footer="0.5"/>
  <pageSetup horizontalDpi="600" verticalDpi="600" orientation="portrait" paperSize="9" scale="90" r:id="rId1"/>
  <headerFooter alignWithMargins="0">
    <oddFooter>&amp;R5</oddFooter>
  </headerFooter>
  <rowBreaks count="1" manualBreakCount="1">
    <brk id="5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ISLAM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hairulizat</dc:creator>
  <cp:keywords/>
  <dc:description/>
  <cp:lastModifiedBy>hairulizat</cp:lastModifiedBy>
  <cp:lastPrinted>2006-06-15T07:04:40Z</cp:lastPrinted>
  <dcterms:created xsi:type="dcterms:W3CDTF">2006-05-29T07:52:38Z</dcterms:created>
  <dcterms:modified xsi:type="dcterms:W3CDTF">2006-06-16T06:45:19Z</dcterms:modified>
  <cp:category/>
  <cp:version/>
  <cp:contentType/>
  <cp:contentStatus/>
</cp:coreProperties>
</file>